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autoCompressPictures="0"/>
  <mc:AlternateContent xmlns:mc="http://schemas.openxmlformats.org/markup-compatibility/2006">
    <mc:Choice Requires="x15">
      <x15ac:absPath xmlns:x15ac="http://schemas.microsoft.com/office/spreadsheetml/2010/11/ac" url="\\SRV30028.TUNNPLAT.SSAB.ORG\Kvalitetsdokument$\10_Kundrevisioner och besök enkäter\Kundsvar enkäter\¤¤¤ Underlag ¤¤¤\Environment\RMI Responsible Minerals Initiative\"/>
    </mc:Choice>
  </mc:AlternateContent>
  <xr:revisionPtr revIDLastSave="0" documentId="13_ncr:1_{32BCE386-C31F-4BF7-BA99-FD62EA2EA00A}" xr6:coauthVersionLast="47" xr6:coauthVersionMax="47" xr10:uidLastSave="{00000000-0000-0000-0000-000000000000}"/>
  <workbookProtection workbookAlgorithmName="SHA-512" workbookHashValue="nw7U9UMLXzzDki8wl3v4SVMGqflz5jggFJ7XgagvXy18AYlkoxSDvFaw0p2VuWvaWx7WqJbXHLITIM6EYs4vhg==" workbookSaltValue="NjgYieovCHq7dom6BSpYkQ==" workbookSpinCount="100000" lockStructure="1"/>
  <bookViews>
    <workbookView xWindow="3360" yWindow="2685" windowWidth="21600" windowHeight="12735"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L!$D$1:$I$1</definedName>
    <definedName name="Metal" comment="metal list for dropdown" localSheetId="4">'Smelter List'!$W$3:$Z$3</definedName>
    <definedName name="MetalSmelter">'Smelter Look-up'!$L$5:$L$96</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9"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6" i="5" l="1"/>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5" i="5"/>
  <c r="T5" i="5"/>
  <c r="C5" i="5"/>
  <c r="V5" i="5"/>
  <c r="J5" i="5"/>
  <c r="E5" i="5"/>
  <c r="S5" i="5"/>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AB5" i="5"/>
  <c r="C6" i="5"/>
  <c r="AB6" i="5"/>
  <c r="C7" i="5"/>
  <c r="AB7" i="5"/>
  <c r="C8" i="5"/>
  <c r="AB8" i="5"/>
  <c r="C9" i="5"/>
  <c r="AB9" i="5"/>
  <c r="C10" i="5"/>
  <c r="AB10" i="5"/>
  <c r="C11" i="5"/>
  <c r="AB11" i="5"/>
  <c r="C12" i="5"/>
  <c r="AB12" i="5"/>
  <c r="C13" i="5"/>
  <c r="AB13" i="5"/>
  <c r="C14" i="5"/>
  <c r="AB14" i="5"/>
  <c r="C15" i="5"/>
  <c r="AB15" i="5"/>
  <c r="C16" i="5"/>
  <c r="AB16" i="5"/>
  <c r="C17" i="5"/>
  <c r="AB17" i="5"/>
  <c r="C18" i="5"/>
  <c r="AB18" i="5"/>
  <c r="C19" i="5"/>
  <c r="AB19" i="5"/>
  <c r="C20" i="5"/>
  <c r="AB20" i="5"/>
  <c r="C21" i="5"/>
  <c r="AB21" i="5"/>
  <c r="C22" i="5"/>
  <c r="AB22" i="5"/>
  <c r="C23" i="5"/>
  <c r="AB23" i="5"/>
  <c r="C24" i="5"/>
  <c r="AB24" i="5"/>
  <c r="C25" i="5"/>
  <c r="AB25" i="5"/>
  <c r="C26" i="5"/>
  <c r="AB26" i="5"/>
  <c r="C27" i="5"/>
  <c r="AB27" i="5"/>
  <c r="C28" i="5"/>
  <c r="AB28" i="5"/>
  <c r="C29" i="5"/>
  <c r="AB29" i="5"/>
  <c r="C30" i="5"/>
  <c r="AB30" i="5"/>
  <c r="C31" i="5"/>
  <c r="AB31" i="5"/>
  <c r="C32" i="5"/>
  <c r="AB32" i="5"/>
  <c r="C33" i="5"/>
  <c r="AB33" i="5"/>
  <c r="C34" i="5"/>
  <c r="AB34" i="5"/>
  <c r="C35" i="5"/>
  <c r="AB35" i="5"/>
  <c r="C36" i="5"/>
  <c r="AB36" i="5"/>
  <c r="C37" i="5"/>
  <c r="AB37" i="5"/>
  <c r="C38" i="5"/>
  <c r="AB38" i="5"/>
  <c r="C39" i="5"/>
  <c r="AB39" i="5"/>
  <c r="C40" i="5"/>
  <c r="AB40" i="5"/>
  <c r="C41" i="5"/>
  <c r="AB41" i="5"/>
  <c r="C42" i="5"/>
  <c r="AB42" i="5"/>
  <c r="C43" i="5"/>
  <c r="AB43" i="5"/>
  <c r="C44" i="5"/>
  <c r="AB44" i="5"/>
  <c r="C45" i="5"/>
  <c r="AB45" i="5"/>
  <c r="C46" i="5"/>
  <c r="AB46" i="5"/>
  <c r="C47" i="5"/>
  <c r="AB47" i="5"/>
  <c r="C48" i="5"/>
  <c r="AB48" i="5"/>
  <c r="C49" i="5"/>
  <c r="AB49" i="5"/>
  <c r="C50" i="5"/>
  <c r="AB50" i="5"/>
  <c r="C51" i="5"/>
  <c r="AB51" i="5"/>
  <c r="C52" i="5"/>
  <c r="AB52" i="5"/>
  <c r="C53" i="5"/>
  <c r="AB53" i="5"/>
  <c r="C54" i="5"/>
  <c r="AB54" i="5"/>
  <c r="C55" i="5"/>
  <c r="AB55" i="5"/>
  <c r="C56" i="5"/>
  <c r="AB56" i="5"/>
  <c r="C57" i="5"/>
  <c r="AB57" i="5"/>
  <c r="C58" i="5"/>
  <c r="AB58" i="5"/>
  <c r="C59" i="5"/>
  <c r="AB59" i="5"/>
  <c r="C60" i="5"/>
  <c r="AB60" i="5"/>
  <c r="C61" i="5"/>
  <c r="AB61" i="5"/>
  <c r="C62" i="5"/>
  <c r="AB62" i="5"/>
  <c r="C63" i="5"/>
  <c r="AB63" i="5"/>
  <c r="C64" i="5"/>
  <c r="AB64" i="5"/>
  <c r="C65" i="5"/>
  <c r="AB65" i="5"/>
  <c r="C66" i="5"/>
  <c r="AB66" i="5"/>
  <c r="C67" i="5"/>
  <c r="AB67" i="5"/>
  <c r="C68" i="5"/>
  <c r="AB68" i="5"/>
  <c r="C69" i="5"/>
  <c r="AB69" i="5"/>
  <c r="C70" i="5"/>
  <c r="AB70" i="5"/>
  <c r="C71" i="5"/>
  <c r="AB71" i="5"/>
  <c r="C72" i="5"/>
  <c r="AB72" i="5"/>
  <c r="C73" i="5"/>
  <c r="AB73" i="5"/>
  <c r="C74" i="5"/>
  <c r="AB74" i="5"/>
  <c r="C75" i="5"/>
  <c r="AB75" i="5"/>
  <c r="C76" i="5"/>
  <c r="AB76" i="5"/>
  <c r="C77" i="5"/>
  <c r="AB77" i="5"/>
  <c r="C78" i="5"/>
  <c r="AB78" i="5"/>
  <c r="C79" i="5"/>
  <c r="AB79" i="5"/>
  <c r="C80" i="5"/>
  <c r="AB80" i="5"/>
  <c r="C81" i="5"/>
  <c r="AB81" i="5"/>
  <c r="C82" i="5"/>
  <c r="AB82" i="5"/>
  <c r="C83" i="5"/>
  <c r="AB83" i="5"/>
  <c r="C84" i="5"/>
  <c r="AB84" i="5"/>
  <c r="C85" i="5"/>
  <c r="AB85" i="5"/>
  <c r="C86" i="5"/>
  <c r="AB86" i="5"/>
  <c r="C87" i="5"/>
  <c r="AB87" i="5"/>
  <c r="C88" i="5"/>
  <c r="AB88" i="5"/>
  <c r="C89" i="5"/>
  <c r="AB89" i="5"/>
  <c r="C90" i="5"/>
  <c r="AB90" i="5"/>
  <c r="C91" i="5"/>
  <c r="AB91" i="5"/>
  <c r="C92" i="5"/>
  <c r="AB92" i="5"/>
  <c r="C93" i="5"/>
  <c r="AB93" i="5"/>
  <c r="C94" i="5"/>
  <c r="AB94" i="5"/>
  <c r="C95" i="5"/>
  <c r="AB95" i="5"/>
  <c r="C96" i="5"/>
  <c r="AB96" i="5"/>
  <c r="C97" i="5"/>
  <c r="AB97" i="5"/>
  <c r="C98" i="5"/>
  <c r="AB98" i="5"/>
  <c r="C99" i="5"/>
  <c r="AB99" i="5"/>
  <c r="C100" i="5"/>
  <c r="AB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493" i="5"/>
  <c r="AB2493" i="5"/>
  <c r="C2494" i="5"/>
  <c r="AB2494" i="5"/>
  <c r="C2495" i="5"/>
  <c r="AB2495" i="5"/>
  <c r="C2496" i="5"/>
  <c r="AB2496" i="5"/>
  <c r="C2497" i="5"/>
  <c r="AB2497" i="5"/>
  <c r="C2498" i="5"/>
  <c r="AB2498" i="5"/>
  <c r="C2499" i="5"/>
  <c r="AB2499" i="5"/>
  <c r="C2500" i="5"/>
  <c r="AB2500" i="5"/>
  <c r="G61" i="6"/>
  <c r="B16" i="6"/>
  <c r="B21" i="6"/>
  <c r="F24" i="6"/>
  <c r="F61" i="6"/>
  <c r="H61" i="6"/>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C4" i="5"/>
  <c r="F64" i="6"/>
  <c r="D4" i="5"/>
  <c r="E4" i="5"/>
  <c r="V6" i="5"/>
  <c r="E6" i="5"/>
  <c r="V7" i="5"/>
  <c r="E7" i="5"/>
  <c r="V8"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G64" i="6" a="1"/>
  <c r="G64" i="6"/>
  <c r="H64" i="6"/>
  <c r="G60" i="6"/>
  <c r="B15" i="6"/>
  <c r="B20" i="6"/>
  <c r="F23" i="6"/>
  <c r="F60" i="6"/>
  <c r="H60" i="6"/>
  <c r="G15" i="6"/>
  <c r="H15" i="6"/>
  <c r="F20" i="6"/>
  <c r="G20" i="6"/>
  <c r="H20" i="6"/>
  <c r="B23" i="6"/>
  <c r="G23" i="6"/>
  <c r="H23" i="6"/>
  <c r="F28" i="6"/>
  <c r="B28" i="6"/>
  <c r="G28" i="6"/>
  <c r="H28" i="6"/>
  <c r="F33" i="6"/>
  <c r="B33" i="6"/>
  <c r="G33" i="6"/>
  <c r="H33" i="6"/>
  <c r="F38" i="6"/>
  <c r="B38" i="6"/>
  <c r="G38" i="6"/>
  <c r="H38" i="6"/>
  <c r="F43" i="6"/>
  <c r="B43" i="6"/>
  <c r="G43" i="6"/>
  <c r="H43" i="6"/>
  <c r="F48" i="6"/>
  <c r="B48" i="6"/>
  <c r="G48" i="6"/>
  <c r="H48" i="6"/>
  <c r="F49" i="6"/>
  <c r="B49" i="6"/>
  <c r="G49" i="6"/>
  <c r="H49" i="6"/>
  <c r="F50" i="6"/>
  <c r="B50" i="6"/>
  <c r="G50" i="6"/>
  <c r="H50" i="6"/>
  <c r="F52" i="6"/>
  <c r="B52" i="6"/>
  <c r="G52" i="6"/>
  <c r="H52" i="6"/>
  <c r="F53" i="6"/>
  <c r="B53" i="6"/>
  <c r="G53" i="6"/>
  <c r="H53" i="6"/>
  <c r="F54" i="6"/>
  <c r="B54" i="6"/>
  <c r="G54" i="6"/>
  <c r="H54" i="6"/>
  <c r="F55" i="6"/>
  <c r="B55" i="6"/>
  <c r="G55" i="6"/>
  <c r="H55" i="6"/>
  <c r="F57" i="6"/>
  <c r="B57" i="6"/>
  <c r="G57" i="6"/>
  <c r="H57" i="6"/>
  <c r="F58" i="6"/>
  <c r="B58" i="6"/>
  <c r="G58" i="6"/>
  <c r="H58" i="6"/>
  <c r="G16" i="6"/>
  <c r="H16" i="6"/>
  <c r="F21" i="6"/>
  <c r="G21" i="6"/>
  <c r="H21" i="6"/>
  <c r="B24" i="6"/>
  <c r="G24" i="6"/>
  <c r="H24" i="6"/>
  <c r="F34" i="6"/>
  <c r="B34" i="6"/>
  <c r="G34" i="6"/>
  <c r="H34" i="6"/>
  <c r="F39" i="6"/>
  <c r="B39" i="6"/>
  <c r="G39" i="6"/>
  <c r="H39" i="6"/>
  <c r="F44" i="6"/>
  <c r="B44" i="6"/>
  <c r="G44" i="6"/>
  <c r="H44" i="6"/>
  <c r="B8" i="6"/>
  <c r="G8" i="6"/>
  <c r="H8" i="6"/>
  <c r="B11" i="6"/>
  <c r="G11" i="6"/>
  <c r="H11" i="6"/>
  <c r="B26" i="6"/>
  <c r="G26" i="6"/>
  <c r="B18" i="6"/>
  <c r="F26" i="6"/>
  <c r="H26" i="6"/>
  <c r="F31" i="6"/>
  <c r="B31" i="6"/>
  <c r="G31" i="6"/>
  <c r="H31" i="6"/>
  <c r="F36" i="6"/>
  <c r="B36" i="6"/>
  <c r="G36" i="6"/>
  <c r="H36" i="6"/>
  <c r="F41" i="6"/>
  <c r="B41" i="6"/>
  <c r="G41" i="6"/>
  <c r="H41" i="6"/>
  <c r="F46" i="6"/>
  <c r="B46" i="6"/>
  <c r="G46" i="6"/>
  <c r="H46" i="6"/>
  <c r="B4" i="6"/>
  <c r="G4" i="6"/>
  <c r="H4" i="6"/>
  <c r="B5" i="6"/>
  <c r="G5" i="6"/>
  <c r="H5" i="6"/>
  <c r="F6" i="6"/>
  <c r="B6" i="6"/>
  <c r="G6" i="6"/>
  <c r="H6" i="6"/>
  <c r="F59" i="6"/>
  <c r="G59" i="6"/>
  <c r="H59" i="6"/>
  <c r="B7" i="6"/>
  <c r="G7" i="6"/>
  <c r="H7" i="6"/>
  <c r="B9" i="6"/>
  <c r="G9" i="6"/>
  <c r="H9" i="6"/>
  <c r="B10" i="6"/>
  <c r="G10" i="6"/>
  <c r="H10" i="6"/>
  <c r="B13" i="6"/>
  <c r="G13" i="6"/>
  <c r="H13" i="6"/>
  <c r="B12" i="6"/>
  <c r="G12" i="6"/>
  <c r="H12" i="6"/>
  <c r="H14" i="6"/>
  <c r="B17" i="6"/>
  <c r="G17" i="6"/>
  <c r="H17" i="6"/>
  <c r="G18" i="6"/>
  <c r="H18" i="6"/>
  <c r="F25" i="6"/>
  <c r="B25" i="6"/>
  <c r="G25" i="6"/>
  <c r="H25" i="6"/>
  <c r="B29" i="6"/>
  <c r="G29" i="6"/>
  <c r="H29" i="6"/>
  <c r="F30" i="6"/>
  <c r="B30" i="6"/>
  <c r="G30" i="6"/>
  <c r="H30" i="6"/>
  <c r="F35" i="6"/>
  <c r="B35" i="6"/>
  <c r="G35" i="6"/>
  <c r="H35" i="6"/>
  <c r="F40" i="6"/>
  <c r="B40" i="6"/>
  <c r="G40" i="6"/>
  <c r="H40" i="6"/>
  <c r="F45" i="6"/>
  <c r="B45" i="6"/>
  <c r="G45" i="6"/>
  <c r="H45" i="6"/>
  <c r="H65" i="6"/>
  <c r="I4" i="6"/>
  <c r="J4" i="6"/>
  <c r="I5" i="6"/>
  <c r="J5" i="6"/>
  <c r="I6" i="6"/>
  <c r="J6" i="6"/>
  <c r="I7" i="6"/>
  <c r="J7" i="6"/>
  <c r="I8" i="6"/>
  <c r="J8" i="6"/>
  <c r="I9" i="6"/>
  <c r="J9" i="6"/>
  <c r="I10" i="6"/>
  <c r="J10" i="6"/>
  <c r="I11" i="6"/>
  <c r="J11" i="6"/>
  <c r="I12" i="6"/>
  <c r="J12" i="6"/>
  <c r="I13" i="6"/>
  <c r="J13" i="6"/>
  <c r="I15" i="6"/>
  <c r="J15" i="6"/>
  <c r="I16" i="6"/>
  <c r="J16" i="6"/>
  <c r="I17" i="6"/>
  <c r="J17" i="6"/>
  <c r="I18" i="6"/>
  <c r="J18" i="6"/>
  <c r="I20" i="6"/>
  <c r="J20" i="6"/>
  <c r="I21" i="6"/>
  <c r="J21" i="6"/>
  <c r="I23" i="6"/>
  <c r="J23" i="6"/>
  <c r="I24" i="6"/>
  <c r="J24" i="6"/>
  <c r="I25" i="6"/>
  <c r="J25" i="6"/>
  <c r="I26" i="6"/>
  <c r="J26" i="6"/>
  <c r="I28" i="6"/>
  <c r="J28" i="6"/>
  <c r="I29" i="6"/>
  <c r="J29" i="6"/>
  <c r="I30" i="6"/>
  <c r="J30" i="6"/>
  <c r="I31" i="6"/>
  <c r="J31" i="6"/>
  <c r="I33" i="6"/>
  <c r="J33" i="6"/>
  <c r="I34" i="6"/>
  <c r="J34" i="6"/>
  <c r="I35" i="6"/>
  <c r="J35" i="6"/>
  <c r="I36" i="6"/>
  <c r="J36" i="6"/>
  <c r="I38" i="6"/>
  <c r="J38" i="6"/>
  <c r="I39" i="6"/>
  <c r="J39" i="6"/>
  <c r="I40" i="6"/>
  <c r="J40" i="6"/>
  <c r="I41" i="6"/>
  <c r="J41" i="6"/>
  <c r="I43" i="6"/>
  <c r="J43" i="6"/>
  <c r="I44" i="6"/>
  <c r="J44" i="6"/>
  <c r="I45" i="6"/>
  <c r="I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5" i="5"/>
  <c r="X6" i="5"/>
  <c r="X7" i="5"/>
  <c r="X8" i="5"/>
  <c r="X9" i="5"/>
  <c r="X10"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0" i="5"/>
  <c r="I64" i="6"/>
  <c r="E4" i="8"/>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P32" i="4"/>
  <c r="P39" i="4"/>
  <c r="P38" i="4"/>
  <c r="P37" i="4"/>
  <c r="P26" i="4"/>
  <c r="S2500" i="5"/>
  <c r="R2500" i="5"/>
  <c r="J2500" i="5"/>
  <c r="I2500" i="5"/>
  <c r="H2500" i="5"/>
  <c r="G2500" i="5"/>
  <c r="F2500" i="5"/>
  <c r="P27" i="4"/>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84" i="4"/>
  <c r="P35" i="4"/>
  <c r="P34" i="4"/>
  <c r="G79" i="5"/>
  <c r="B59" i="6"/>
  <c r="I102" i="5"/>
  <c r="I113" i="5"/>
  <c r="G118" i="5"/>
  <c r="R145" i="5"/>
  <c r="I150" i="5"/>
  <c r="R161" i="5"/>
  <c r="I166" i="5"/>
  <c r="G182" i="5"/>
  <c r="G185" i="5"/>
  <c r="R216" i="5"/>
  <c r="H246" i="5"/>
  <c r="I257" i="5"/>
  <c r="R262" i="5"/>
  <c r="H278" i="5"/>
  <c r="R289" i="5"/>
  <c r="J310" i="5"/>
  <c r="J321" i="5"/>
  <c r="F342" i="5"/>
  <c r="J385"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J148" i="5"/>
  <c r="R181" i="5"/>
  <c r="F188" i="5"/>
  <c r="I189" i="5"/>
  <c r="J196" i="5"/>
  <c r="H236" i="5"/>
  <c r="H245" i="5"/>
  <c r="J252" i="5"/>
  <c r="F253" i="5"/>
  <c r="H276" i="5"/>
  <c r="R284" i="5"/>
  <c r="I292" i="5"/>
  <c r="J316" i="5"/>
  <c r="I332" i="5"/>
  <c r="H356" i="5"/>
  <c r="R364" i="5"/>
  <c r="I365" i="5"/>
  <c r="R372" i="5"/>
  <c r="I381" i="5"/>
  <c r="J396"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D29" i="6"/>
  <c r="D13" i="6"/>
  <c r="D12" i="6"/>
  <c r="D11" i="6"/>
  <c r="D10" i="6"/>
  <c r="D9" i="6"/>
  <c r="D8" i="6"/>
  <c r="D7" i="6"/>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J203" i="5"/>
  <c r="S198" i="5"/>
  <c r="S193" i="5"/>
  <c r="J191" i="5"/>
  <c r="R187" i="5"/>
  <c r="S185" i="5"/>
  <c r="F183" i="5"/>
  <c r="F179" i="5"/>
  <c r="I167" i="5"/>
  <c r="S151" i="5"/>
  <c r="S150" i="5"/>
  <c r="S148" i="5"/>
  <c r="S146" i="5"/>
  <c r="S137" i="5"/>
  <c r="S132" i="5"/>
  <c r="S129" i="5"/>
  <c r="J123" i="5"/>
  <c r="J115" i="5"/>
  <c r="S113" i="5"/>
  <c r="S108" i="5"/>
  <c r="R107" i="5"/>
  <c r="J103" i="5"/>
  <c r="S100" i="5"/>
  <c r="R99" i="5"/>
  <c r="F95" i="5"/>
  <c r="S95" i="5"/>
  <c r="G87" i="5"/>
  <c r="H83" i="5"/>
  <c r="F75" i="5"/>
  <c r="G67" i="5"/>
  <c r="F51" i="5"/>
  <c r="I35" i="5"/>
  <c r="H61" i="4"/>
  <c r="P41" i="4"/>
  <c r="P40" i="4"/>
  <c r="Q37" i="4"/>
  <c r="P29" i="4"/>
  <c r="P28" i="4"/>
  <c r="A5" i="4"/>
  <c r="A63" i="2"/>
  <c r="H2079" i="5"/>
  <c r="S2300" i="5"/>
  <c r="H2263" i="5"/>
  <c r="G399" i="5"/>
  <c r="F656" i="5"/>
  <c r="S1092" i="5"/>
  <c r="F839" i="5"/>
  <c r="G831" i="5"/>
  <c r="R950" i="5"/>
  <c r="J1784" i="5"/>
  <c r="R1832" i="5"/>
  <c r="H1792" i="5"/>
  <c r="G1808" i="5"/>
  <c r="G2255" i="5"/>
  <c r="R279" i="5"/>
  <c r="G899" i="5"/>
  <c r="I919" i="5"/>
  <c r="R1190" i="5"/>
  <c r="I323" i="5"/>
  <c r="J379"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351"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J36" i="5"/>
  <c r="R44" i="5"/>
  <c r="G54" i="5"/>
  <c r="G56" i="5"/>
  <c r="G62" i="5"/>
  <c r="J64" i="5"/>
  <c r="F70" i="5"/>
  <c r="I88" i="5"/>
  <c r="G96" i="5"/>
  <c r="R110" i="5"/>
  <c r="G120" i="5"/>
  <c r="G126" i="5"/>
  <c r="G128" i="5"/>
  <c r="F136" i="5"/>
  <c r="G142" i="5"/>
  <c r="R144" i="5"/>
  <c r="G160" i="5"/>
  <c r="R168" i="5"/>
  <c r="J174"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S182" i="5"/>
  <c r="J205"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S119" i="5"/>
  <c r="S183" i="5"/>
  <c r="S189" i="5"/>
  <c r="I236" i="5"/>
  <c r="G236" i="5"/>
  <c r="J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J333" i="5"/>
  <c r="H381" i="5"/>
  <c r="R381" i="5"/>
  <c r="G461" i="5"/>
  <c r="S980" i="5"/>
  <c r="F381" i="5"/>
  <c r="I563" i="5"/>
  <c r="R236" i="5"/>
  <c r="S359" i="5"/>
  <c r="S297" i="5"/>
  <c r="S784" i="5"/>
  <c r="G205" i="5"/>
  <c r="G333" i="5"/>
  <c r="S176"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S230" i="5"/>
  <c r="H253" i="5"/>
  <c r="R253" i="5"/>
  <c r="I253" i="5"/>
  <c r="G253" i="5"/>
  <c r="S260" i="5"/>
  <c r="S284" i="5"/>
  <c r="S290" i="5"/>
  <c r="S296" i="5"/>
  <c r="S346" i="5"/>
  <c r="S358" i="5"/>
  <c r="S364" i="5"/>
  <c r="S418" i="5"/>
  <c r="S437" i="5"/>
  <c r="S461" i="5"/>
  <c r="S2468" i="5"/>
  <c r="S2482" i="5"/>
  <c r="G545" i="5"/>
  <c r="R49" i="5"/>
  <c r="R33" i="5"/>
  <c r="I19" i="5"/>
  <c r="G71" i="5"/>
  <c r="S112" i="5"/>
  <c r="S118" i="5"/>
  <c r="S124" i="5"/>
  <c r="H1436" i="5"/>
  <c r="G1548" i="5"/>
  <c r="G1612" i="5"/>
  <c r="F187" i="5"/>
  <c r="G175" i="5"/>
  <c r="J276" i="5"/>
  <c r="R1548" i="5"/>
  <c r="R1612" i="5"/>
  <c r="I1564" i="5"/>
  <c r="G1436" i="5"/>
  <c r="R1670" i="5"/>
  <c r="I276" i="5"/>
  <c r="F1612" i="5"/>
  <c r="H1564" i="5"/>
  <c r="J1548" i="5"/>
  <c r="J1612" i="5"/>
  <c r="J253" i="5"/>
  <c r="S278" i="5"/>
  <c r="I2255" i="5"/>
  <c r="R543" i="5"/>
  <c r="S751" i="5"/>
  <c r="S806" i="5"/>
  <c r="S1388" i="5"/>
  <c r="S2430" i="5"/>
  <c r="S580" i="5"/>
  <c r="J1192" i="5"/>
  <c r="S838" i="5"/>
  <c r="S138" i="5"/>
  <c r="S575" i="5"/>
  <c r="S636" i="5"/>
  <c r="S502" i="5"/>
  <c r="S532" i="5"/>
  <c r="S1118" i="5"/>
  <c r="S1150" i="5"/>
  <c r="S1410" i="5"/>
  <c r="S1456" i="5"/>
  <c r="S2030" i="5"/>
  <c r="F111" i="5"/>
  <c r="J111" i="5"/>
  <c r="S398" i="5"/>
  <c r="F543" i="5"/>
  <c r="G543" i="5"/>
  <c r="S601" i="5"/>
  <c r="S672" i="5"/>
  <c r="S954" i="5"/>
  <c r="S960" i="5"/>
  <c r="S1030" i="5"/>
  <c r="S1142" i="5"/>
  <c r="S144" i="5"/>
  <c r="S790" i="5"/>
  <c r="S890" i="5"/>
  <c r="S854" i="5"/>
  <c r="S162" i="5"/>
  <c r="J87" i="5"/>
  <c r="H472" i="5"/>
  <c r="F472" i="5"/>
  <c r="H302" i="5"/>
  <c r="G302" i="5"/>
  <c r="J302" i="5"/>
  <c r="S175" i="5"/>
  <c r="S181" i="5"/>
  <c r="S1000" i="5"/>
  <c r="S1006" i="5"/>
  <c r="S1012" i="5"/>
  <c r="S1018" i="5"/>
  <c r="S1047" i="5"/>
  <c r="S1064" i="5"/>
  <c r="S1070" i="5"/>
  <c r="S1082" i="5"/>
  <c r="G985" i="5"/>
  <c r="R89" i="5"/>
  <c r="G73" i="5"/>
  <c r="H57" i="5"/>
  <c r="R41" i="5"/>
  <c r="I25" i="5"/>
  <c r="S989" i="5"/>
  <c r="S972" i="5"/>
  <c r="S2370" i="5"/>
  <c r="R853" i="5"/>
  <c r="S1076" i="5"/>
  <c r="S125" i="5"/>
  <c r="R223" i="5"/>
  <c r="R2148" i="5"/>
  <c r="G2148" i="5"/>
  <c r="H2148" i="5"/>
  <c r="S2350" i="5"/>
  <c r="S920" i="5"/>
  <c r="S2034" i="5"/>
  <c r="S2138" i="5"/>
  <c r="S961" i="5"/>
  <c r="I1144" i="5"/>
  <c r="S744" i="5"/>
  <c r="S136" i="5"/>
  <c r="S208" i="5"/>
  <c r="S214" i="5"/>
  <c r="S264" i="5"/>
  <c r="S1404" i="5"/>
  <c r="S1448" i="5"/>
  <c r="S1496" i="5"/>
  <c r="S1552" i="5"/>
  <c r="S1634" i="5"/>
  <c r="S1674" i="5"/>
  <c r="H1743" i="5"/>
  <c r="S1136" i="5"/>
  <c r="I2311" i="5"/>
  <c r="G2311" i="5"/>
  <c r="S568" i="5"/>
  <c r="S130" i="5"/>
  <c r="S270" i="5"/>
  <c r="S309" i="5"/>
  <c r="S344" i="5"/>
  <c r="J367"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S98"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169"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J175" i="5"/>
  <c r="S534" i="5"/>
  <c r="S607" i="5"/>
  <c r="S1088" i="5"/>
  <c r="S818" i="5"/>
  <c r="S229" i="5"/>
  <c r="J1654" i="5"/>
  <c r="I1654" i="5"/>
  <c r="R980" i="5"/>
  <c r="F1604" i="5"/>
  <c r="R300" i="5"/>
  <c r="F579" i="5"/>
  <c r="S92" i="5"/>
  <c r="S504" i="5"/>
  <c r="S202" i="5"/>
  <c r="J579" i="5"/>
  <c r="G1492" i="5"/>
  <c r="R1038" i="5"/>
  <c r="R468" i="5"/>
  <c r="F468" i="5"/>
  <c r="J1068" i="5"/>
  <c r="F1068" i="5"/>
  <c r="S194" i="5"/>
  <c r="S106" i="5"/>
  <c r="S350" i="5"/>
  <c r="S458" i="5"/>
  <c r="S250" i="5"/>
  <c r="S188" i="5"/>
  <c r="F516" i="5"/>
  <c r="G472" i="5"/>
  <c r="F1644" i="5"/>
  <c r="H1654" i="5"/>
  <c r="I1020" i="5"/>
  <c r="G516" i="5"/>
  <c r="R516" i="5"/>
  <c r="G1564" i="5"/>
  <c r="F1564" i="5"/>
  <c r="S170" i="5"/>
  <c r="S621" i="5"/>
  <c r="S340" i="5"/>
  <c r="S316" i="5"/>
  <c r="S105"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181" i="5"/>
  <c r="J612" i="5"/>
  <c r="S615" i="5"/>
  <c r="S84" i="5"/>
  <c r="S64" i="5"/>
  <c r="S32" i="5"/>
  <c r="S62" i="5"/>
  <c r="S38" i="5"/>
  <c r="S80" i="5"/>
  <c r="S58" i="5"/>
  <c r="S52" i="5"/>
  <c r="S24" i="5"/>
  <c r="S22" i="5"/>
  <c r="S70" i="5"/>
  <c r="S18" i="5"/>
  <c r="S30" i="5"/>
  <c r="S81" i="5"/>
  <c r="S79" i="5"/>
  <c r="S42" i="5"/>
  <c r="S48" i="5"/>
  <c r="S90" i="5"/>
  <c r="S28" i="5"/>
  <c r="S26" i="5"/>
  <c r="S44" i="5"/>
  <c r="S82"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J262" i="5"/>
  <c r="S252" i="5"/>
  <c r="S554" i="5"/>
  <c r="I446" i="5"/>
  <c r="F1099" i="5"/>
  <c r="R1179" i="5"/>
  <c r="S440" i="5"/>
  <c r="S133" i="5"/>
  <c r="J1879" i="5"/>
  <c r="S392" i="5"/>
  <c r="S1201" i="5"/>
  <c r="S950" i="5"/>
  <c r="H859" i="5"/>
  <c r="S618" i="5"/>
  <c r="S473" i="5"/>
  <c r="G1275" i="5"/>
  <c r="S729" i="5"/>
  <c r="J382" i="5"/>
  <c r="S120" i="5"/>
  <c r="S712" i="5"/>
  <c r="I1208" i="5"/>
  <c r="J399" i="5"/>
  <c r="S286" i="5"/>
  <c r="G1483" i="5"/>
  <c r="S101" i="5"/>
  <c r="J623" i="5"/>
  <c r="S1126" i="5"/>
  <c r="S660" i="5"/>
  <c r="I347" i="5"/>
  <c r="G859" i="5"/>
  <c r="H150" i="5"/>
  <c r="S1223" i="5"/>
  <c r="S1194" i="5"/>
  <c r="S1146" i="5"/>
  <c r="G990" i="5"/>
  <c r="S318" i="5"/>
  <c r="I2423" i="5"/>
  <c r="J1275" i="5"/>
  <c r="J446" i="5"/>
  <c r="S326" i="5"/>
  <c r="S152" i="5"/>
  <c r="S800" i="5"/>
  <c r="J1935" i="5"/>
  <c r="R1879" i="5"/>
  <c r="G1966" i="5"/>
  <c r="S847" i="5"/>
  <c r="S665" i="5"/>
  <c r="S1336" i="5"/>
  <c r="F552" i="5"/>
  <c r="R2032" i="5"/>
  <c r="G1039" i="5"/>
  <c r="S1265" i="5"/>
  <c r="F859" i="5"/>
  <c r="J2023" i="5"/>
  <c r="H1483" i="5"/>
  <c r="R2023" i="5"/>
  <c r="S221" i="5"/>
  <c r="G623" i="5"/>
  <c r="I1166" i="5"/>
  <c r="S654" i="5"/>
  <c r="S406" i="5"/>
  <c r="G279" i="5"/>
  <c r="G488" i="5"/>
  <c r="S165" i="5"/>
  <c r="R446" i="5"/>
  <c r="S293" i="5"/>
  <c r="R859" i="5"/>
  <c r="H2023" i="5"/>
  <c r="S853" i="5"/>
  <c r="R552" i="5"/>
  <c r="F752" i="5"/>
  <c r="H446" i="5"/>
  <c r="G1099" i="5"/>
  <c r="I859" i="5"/>
  <c r="S114" i="5"/>
  <c r="S460" i="5"/>
  <c r="I1879" i="5"/>
  <c r="F1935" i="5"/>
  <c r="H1879" i="5"/>
  <c r="S184" i="5"/>
  <c r="I107" i="5"/>
  <c r="H768" i="5"/>
  <c r="S1180" i="5"/>
  <c r="S833" i="5"/>
  <c r="S898" i="5"/>
  <c r="S216" i="5"/>
  <c r="S159" i="5"/>
  <c r="G446" i="5"/>
  <c r="J859" i="5"/>
  <c r="R1935" i="5"/>
  <c r="S494" i="5"/>
  <c r="S786" i="5"/>
  <c r="S988" i="5"/>
  <c r="S1230" i="5"/>
  <c r="S527" i="5"/>
  <c r="S1173" i="5"/>
  <c r="D35" i="6"/>
  <c r="D17" i="6"/>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S164" i="5"/>
  <c r="J2048" i="5"/>
  <c r="G1583" i="5"/>
  <c r="J1519" i="5"/>
  <c r="F1379" i="5"/>
  <c r="R1615" i="5"/>
  <c r="S2004" i="5"/>
  <c r="R1519" i="5"/>
  <c r="F1923" i="5"/>
  <c r="G1299" i="5"/>
  <c r="J1203" i="5"/>
  <c r="I1203" i="5"/>
  <c r="J1647" i="5"/>
  <c r="S158" i="5"/>
  <c r="J391"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J142" i="5"/>
  <c r="R864" i="5"/>
  <c r="J587" i="5"/>
  <c r="H515" i="5"/>
  <c r="F2191" i="5"/>
  <c r="I1566" i="5"/>
  <c r="F1251" i="5"/>
  <c r="J960" i="5"/>
  <c r="R455" i="5"/>
  <c r="J659" i="5"/>
  <c r="H455" i="5"/>
  <c r="J2031" i="5"/>
  <c r="J275" i="5"/>
  <c r="H659" i="5"/>
  <c r="I691" i="5"/>
  <c r="F2031" i="5"/>
  <c r="G1935" i="5"/>
  <c r="F2255" i="5"/>
  <c r="G887" i="5"/>
  <c r="R887" i="5"/>
  <c r="G351" i="5"/>
  <c r="G267" i="5"/>
  <c r="I267" i="5"/>
  <c r="J267" i="5"/>
  <c r="H267" i="5"/>
  <c r="H151" i="5"/>
  <c r="I151" i="5"/>
  <c r="S177" i="5"/>
  <c r="J231" i="5"/>
  <c r="H231" i="5"/>
  <c r="S360" i="5"/>
  <c r="I371" i="5"/>
  <c r="J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J376" i="5"/>
  <c r="I312" i="5"/>
  <c r="G312" i="5"/>
  <c r="G248" i="5"/>
  <c r="F248" i="5"/>
  <c r="R1387" i="5"/>
  <c r="R382" i="5"/>
  <c r="G427" i="5"/>
  <c r="R519" i="5"/>
  <c r="R664" i="5"/>
  <c r="R459" i="5"/>
  <c r="S405" i="5"/>
  <c r="H215" i="5"/>
  <c r="I427" i="5"/>
  <c r="G439" i="5"/>
  <c r="S486" i="5"/>
  <c r="F278" i="5"/>
  <c r="R312" i="5"/>
  <c r="F382" i="5"/>
  <c r="F664" i="5"/>
  <c r="J459" i="5"/>
  <c r="S94" i="5"/>
  <c r="I339" i="5"/>
  <c r="J183" i="5"/>
  <c r="H427" i="5"/>
  <c r="R439" i="5"/>
  <c r="S981" i="5"/>
  <c r="I278" i="5"/>
  <c r="S126"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J278"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J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S97" i="5"/>
  <c r="S116" i="5"/>
  <c r="J135" i="5"/>
  <c r="G135" i="5"/>
  <c r="I135" i="5"/>
  <c r="R135" i="5"/>
  <c r="H135" i="5"/>
  <c r="F199" i="5"/>
  <c r="R199" i="5"/>
  <c r="I199" i="5"/>
  <c r="S212" i="5"/>
  <c r="H307" i="5"/>
  <c r="F307" i="5"/>
  <c r="G307" i="5"/>
  <c r="I307" i="5"/>
  <c r="J307" i="5"/>
  <c r="R307" i="5"/>
  <c r="F363" i="5"/>
  <c r="H363" i="5"/>
  <c r="I363" i="5"/>
  <c r="G363" i="5"/>
  <c r="S389" i="5"/>
  <c r="S416" i="5"/>
  <c r="J1320" i="5"/>
  <c r="I1320" i="5"/>
  <c r="S1447" i="5"/>
  <c r="S1476" i="5"/>
  <c r="S1542" i="5"/>
  <c r="S1574" i="5"/>
  <c r="S1638" i="5"/>
  <c r="S620" i="5"/>
  <c r="G83" i="5"/>
  <c r="J83" i="5"/>
  <c r="F83" i="5"/>
  <c r="R83" i="5"/>
  <c r="I83" i="5"/>
  <c r="S180"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J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J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S143" i="5"/>
  <c r="S14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J281"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J22"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S1775" i="5"/>
  <c r="J264"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J176" i="5"/>
  <c r="I1211" i="5"/>
  <c r="R315" i="5"/>
  <c r="H1167" i="5"/>
  <c r="R1483" i="5"/>
  <c r="H2107" i="5"/>
  <c r="R839" i="5"/>
  <c r="H619" i="5"/>
  <c r="R1211" i="5"/>
  <c r="R432" i="5"/>
  <c r="F1483" i="5"/>
  <c r="J134" i="5"/>
  <c r="H32" i="5"/>
  <c r="H112" i="5"/>
  <c r="H1211" i="5"/>
  <c r="J1179" i="5"/>
  <c r="J315" i="5"/>
  <c r="J2243" i="5"/>
  <c r="H2094" i="5"/>
  <c r="R1643" i="5"/>
  <c r="I435" i="5"/>
  <c r="G1211" i="5"/>
  <c r="F1275" i="5"/>
  <c r="I1483" i="5"/>
  <c r="J55"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J70" i="5"/>
  <c r="F198" i="5"/>
  <c r="J48" i="5"/>
  <c r="H176" i="5"/>
  <c r="H2243" i="5"/>
  <c r="R1167" i="5"/>
  <c r="F355" i="5"/>
  <c r="R2263" i="5"/>
  <c r="I355" i="5"/>
  <c r="F2094" i="5"/>
  <c r="D18" i="6"/>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J238" i="5"/>
  <c r="I238" i="5"/>
  <c r="F238" i="5"/>
  <c r="H238" i="5"/>
  <c r="J2227" i="5"/>
  <c r="R2227" i="5"/>
  <c r="G2227" i="5"/>
  <c r="S268" i="5"/>
  <c r="S167" i="5"/>
  <c r="S394" i="5"/>
  <c r="J1062" i="5"/>
  <c r="G2052" i="5"/>
  <c r="G407" i="5"/>
  <c r="I2312" i="5"/>
  <c r="I2052" i="5"/>
  <c r="R807" i="5"/>
  <c r="G619" i="5"/>
  <c r="S614" i="5"/>
  <c r="J435" i="5"/>
  <c r="R429" i="5"/>
  <c r="S103" i="5"/>
  <c r="H983" i="5"/>
  <c r="R1303" i="5"/>
  <c r="H1751" i="5"/>
  <c r="F1079" i="5"/>
  <c r="G2182" i="5"/>
  <c r="G1863" i="5"/>
  <c r="R1863" i="5"/>
  <c r="H1863" i="5"/>
  <c r="F1863" i="5"/>
  <c r="S160" i="5"/>
  <c r="S122"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S109" i="5"/>
  <c r="F435" i="5"/>
  <c r="S281" i="5"/>
  <c r="S578" i="5"/>
  <c r="S96" i="5"/>
  <c r="G983" i="5"/>
  <c r="R147" i="5"/>
  <c r="J1662" i="5"/>
  <c r="F447" i="5"/>
  <c r="H227" i="5"/>
  <c r="F1662" i="5"/>
  <c r="R2199" i="5"/>
  <c r="S1976" i="5"/>
  <c r="H831" i="5"/>
  <c r="I831" i="5"/>
  <c r="J831" i="5"/>
  <c r="F831" i="5"/>
  <c r="G2372" i="5"/>
  <c r="H787" i="5"/>
  <c r="S814" i="5"/>
  <c r="S192" i="5"/>
  <c r="I619" i="5"/>
  <c r="J147" i="5"/>
  <c r="J1335" i="5"/>
  <c r="H1303" i="5"/>
  <c r="R1662" i="5"/>
  <c r="H1662" i="5"/>
  <c r="F1278" i="5"/>
  <c r="I2199" i="5"/>
  <c r="J1863" i="5"/>
  <c r="I2190" i="5"/>
  <c r="H358" i="5"/>
  <c r="J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73" i="5"/>
  <c r="S199" i="5"/>
  <c r="F211" i="5"/>
  <c r="J211" i="5"/>
  <c r="H211" i="5"/>
  <c r="I211" i="5"/>
  <c r="G211" i="5"/>
  <c r="I227" i="5"/>
  <c r="G227" i="5"/>
  <c r="J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247"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J199" i="5"/>
  <c r="I1454" i="5"/>
  <c r="J32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S104" i="5"/>
  <c r="I123" i="5"/>
  <c r="G123" i="5"/>
  <c r="F155" i="5"/>
  <c r="I155" i="5"/>
  <c r="F223" i="5"/>
  <c r="J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D30" i="6"/>
  <c r="D40" i="6"/>
  <c r="D46" i="6"/>
  <c r="D36" i="6"/>
  <c r="D26" i="6"/>
  <c r="D41"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c r="A24" i="2"/>
  <c r="A30" i="2"/>
  <c r="B3" i="3"/>
  <c r="A9" i="2"/>
  <c r="H62" i="5"/>
  <c r="F62" i="5"/>
  <c r="J62" i="5"/>
  <c r="I62" i="5"/>
  <c r="A23" i="2"/>
  <c r="I8" i="5"/>
  <c r="F11" i="5"/>
  <c r="H14" i="5"/>
  <c r="A5" i="2"/>
  <c r="C2" i="6"/>
  <c r="D59" i="6"/>
  <c r="R520"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J300" i="5"/>
  <c r="H60" i="5"/>
  <c r="F531" i="5"/>
  <c r="J243"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J108"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J60" i="5"/>
  <c r="F487" i="5"/>
  <c r="I1920" i="5"/>
  <c r="H2188" i="5"/>
  <c r="G2053" i="5"/>
  <c r="I1407" i="5"/>
  <c r="I2168" i="5"/>
  <c r="S1944" i="5"/>
  <c r="S1308" i="5"/>
  <c r="S2460" i="5"/>
  <c r="R669" i="5"/>
  <c r="F717" i="5"/>
  <c r="J380"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G95" i="5"/>
  <c r="R95" i="5"/>
  <c r="H95" i="5"/>
  <c r="I95" i="5"/>
  <c r="J95" i="5"/>
  <c r="S102" i="5"/>
  <c r="S121" i="5"/>
  <c r="F127" i="5"/>
  <c r="R127" i="5"/>
  <c r="H127" i="5"/>
  <c r="G127" i="5"/>
  <c r="I127" i="5"/>
  <c r="J127" i="5"/>
  <c r="S134" i="5"/>
  <c r="S140" i="5"/>
  <c r="S153" i="5"/>
  <c r="G159" i="5"/>
  <c r="H159" i="5"/>
  <c r="S172" i="5"/>
  <c r="S204" i="5"/>
  <c r="F216" i="5"/>
  <c r="H216" i="5"/>
  <c r="J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H1500" i="5"/>
  <c r="G1193" i="5"/>
  <c r="J1041" i="5"/>
  <c r="H2329" i="5"/>
  <c r="I921" i="5"/>
  <c r="H1041" i="5"/>
  <c r="J341" i="5"/>
  <c r="I461" i="5"/>
  <c r="H68" i="5"/>
  <c r="F1797" i="5"/>
  <c r="J251" i="5"/>
  <c r="H251" i="5"/>
  <c r="J2277" i="5"/>
  <c r="F461" i="5"/>
  <c r="H308" i="5"/>
  <c r="S2192" i="5"/>
  <c r="F2231" i="5"/>
  <c r="S2475" i="5"/>
  <c r="I181" i="5"/>
  <c r="I341" i="5"/>
  <c r="R1460"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S128" i="5"/>
  <c r="F287" i="5"/>
  <c r="G287" i="5"/>
  <c r="J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J185"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J75" i="5"/>
  <c r="R75" i="5"/>
  <c r="H75" i="5"/>
  <c r="I75" i="5"/>
  <c r="G75" i="5"/>
  <c r="S127" i="5"/>
  <c r="F139" i="5"/>
  <c r="H139" i="5"/>
  <c r="I139" i="5"/>
  <c r="G139" i="5"/>
  <c r="R139" i="5"/>
  <c r="S191" i="5"/>
  <c r="S197" i="5"/>
  <c r="S237" i="5"/>
  <c r="S243" i="5"/>
  <c r="S257" i="5"/>
  <c r="F331" i="5"/>
  <c r="I331" i="5"/>
  <c r="J331" i="5"/>
  <c r="H331" i="5"/>
  <c r="G331" i="5"/>
  <c r="H383" i="5"/>
  <c r="I383" i="5"/>
  <c r="J383" i="5"/>
  <c r="J390"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S145"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J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J3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J261" i="5"/>
  <c r="R261" i="5"/>
  <c r="G245" i="5"/>
  <c r="I245" i="5"/>
  <c r="J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J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H2451" i="5"/>
  <c r="R2451" i="5"/>
  <c r="J678" i="5"/>
  <c r="J139"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J151" i="5"/>
  <c r="G151" i="5"/>
  <c r="S157" i="5"/>
  <c r="S168" i="5"/>
  <c r="S174"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J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117"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S300" i="5"/>
  <c r="S338" i="5"/>
  <c r="J179" i="5"/>
  <c r="G2306"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S110" i="5"/>
  <c r="S371" i="5"/>
  <c r="S667" i="5"/>
  <c r="F999" i="5"/>
  <c r="H999" i="5"/>
  <c r="I999" i="5"/>
  <c r="R999" i="5"/>
  <c r="S1005" i="5"/>
  <c r="S1214" i="5"/>
  <c r="H2442" i="5"/>
  <c r="J2442" i="5"/>
  <c r="R2442" i="5"/>
  <c r="F2442" i="5"/>
  <c r="G2442" i="5"/>
  <c r="S245" i="5"/>
  <c r="S820" i="5"/>
  <c r="I587" i="5"/>
  <c r="G587" i="5"/>
  <c r="R587" i="5"/>
  <c r="F614" i="5"/>
  <c r="H614" i="5"/>
  <c r="I614" i="5"/>
  <c r="R1792" i="5"/>
  <c r="G1792" i="5"/>
  <c r="S163" i="5"/>
  <c r="S602" i="5"/>
  <c r="S135" i="5"/>
  <c r="S1026" i="5"/>
  <c r="S464" i="5"/>
  <c r="H611" i="5"/>
  <c r="F611" i="5"/>
  <c r="S178" i="5"/>
  <c r="S1094" i="5"/>
  <c r="S714" i="5"/>
  <c r="S605" i="5"/>
  <c r="F1549" i="5"/>
  <c r="G1157" i="5"/>
  <c r="R981" i="5"/>
  <c r="G1957" i="5"/>
  <c r="S47" i="5"/>
  <c r="S87" i="5"/>
  <c r="S77" i="5"/>
  <c r="S76" i="5"/>
  <c r="S91" i="5"/>
  <c r="S71" i="5"/>
  <c r="S53" i="5"/>
  <c r="S55" i="5"/>
  <c r="S83" i="5"/>
  <c r="S63" i="5"/>
  <c r="S65" i="5"/>
  <c r="S86"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F12" i="5"/>
  <c r="G14" i="5"/>
  <c r="F15" i="5"/>
  <c r="H8" i="5"/>
  <c r="R8" i="5"/>
  <c r="F8"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S46" i="5"/>
  <c r="S40" i="5"/>
  <c r="S54" i="5"/>
  <c r="S66" i="5"/>
  <c r="S78" i="5"/>
  <c r="S89" i="5"/>
  <c r="S75" i="5"/>
  <c r="S25" i="5"/>
  <c r="S51" i="5"/>
  <c r="S49" i="5"/>
  <c r="S73" i="5"/>
  <c r="S85" i="5"/>
  <c r="S68" i="5"/>
  <c r="S88" i="5"/>
  <c r="S43" i="5"/>
  <c r="S57" i="5"/>
  <c r="S35" i="5"/>
  <c r="S23" i="5"/>
  <c r="S39" i="5"/>
  <c r="S59" i="5"/>
  <c r="S56" i="5"/>
  <c r="S34" i="5"/>
  <c r="S72" i="5"/>
  <c r="S31" i="5"/>
  <c r="S50" i="5"/>
  <c r="S41" i="5"/>
  <c r="S33" i="5"/>
  <c r="S60" i="5"/>
  <c r="S27" i="5"/>
  <c r="S20" i="5"/>
  <c r="S74" i="5"/>
  <c r="S36" i="5"/>
  <c r="S29" i="5"/>
  <c r="S11" i="5"/>
  <c r="S8" i="5"/>
  <c r="S14" i="5"/>
  <c r="J6" i="5"/>
  <c r="S7" i="5"/>
  <c r="S93" i="5"/>
  <c r="F9" i="5"/>
  <c r="H9" i="5"/>
  <c r="J12" i="5"/>
  <c r="J15" i="5"/>
  <c r="J16" i="5"/>
  <c r="R10" i="5"/>
  <c r="I10" i="5"/>
  <c r="S69" i="5"/>
  <c r="S61" i="5"/>
  <c r="S45" i="5"/>
  <c r="S17" i="5"/>
  <c r="S37" i="5"/>
  <c r="S21" i="5"/>
  <c r="S6"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G3" i="5"/>
  <c r="C19" i="3"/>
  <c r="B37" i="4"/>
  <c r="A22" i="6"/>
  <c r="B20" i="4"/>
  <c r="A11" i="6"/>
  <c r="B71" i="4"/>
  <c r="A49" i="6"/>
  <c r="B4" i="5"/>
  <c r="B10" i="4"/>
  <c r="A6" i="6"/>
  <c r="B22" i="4"/>
  <c r="A13" i="6"/>
  <c r="B4" i="4"/>
  <c r="B18" i="4"/>
  <c r="A10" i="6"/>
  <c r="B55" i="4"/>
  <c r="A37" i="6"/>
  <c r="B12" i="4"/>
  <c r="C15" i="3"/>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79" i="5"/>
  <c r="S171" i="5"/>
  <c r="S155" i="5"/>
  <c r="S147" i="5"/>
  <c r="S139" i="5"/>
  <c r="S123" i="5"/>
  <c r="S115" i="5"/>
  <c r="S107" i="5"/>
  <c r="S99"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c r="A34" i="6"/>
  <c r="A7" i="2"/>
  <c r="B14" i="4"/>
  <c r="B7" i="3"/>
  <c r="A31" i="2"/>
  <c r="C8" i="3"/>
  <c r="B18" i="3"/>
  <c r="B73" i="4"/>
  <c r="A51" i="6"/>
  <c r="A50" i="2"/>
  <c r="A40" i="2"/>
  <c r="C18" i="3"/>
  <c r="A3" i="2"/>
  <c r="I4" i="4"/>
  <c r="C13" i="3"/>
  <c r="A41" i="2"/>
  <c r="B69" i="4"/>
  <c r="A48" i="6"/>
  <c r="A27" i="2"/>
  <c r="A55" i="2"/>
  <c r="A66" i="2"/>
  <c r="A73" i="2"/>
  <c r="A16" i="2"/>
  <c r="C17" i="3"/>
  <c r="A20" i="2"/>
  <c r="B6" i="3"/>
  <c r="B49" i="4"/>
  <c r="A32" i="6"/>
  <c r="B43" i="4"/>
  <c r="A27" i="6"/>
  <c r="B2" i="3"/>
  <c r="A49" i="2"/>
  <c r="B13" i="4"/>
  <c r="A19" i="2"/>
  <c r="A38" i="2"/>
  <c r="A1" i="2"/>
  <c r="B83" i="4"/>
  <c r="A58" i="6"/>
  <c r="B10" i="3"/>
  <c r="A8" i="2"/>
  <c r="A2" i="2"/>
  <c r="A51" i="2"/>
  <c r="B67" i="4"/>
  <c r="C2" i="3"/>
  <c r="A45" i="2"/>
  <c r="B8" i="4"/>
  <c r="A4" i="6"/>
  <c r="B26" i="4"/>
  <c r="A15" i="6"/>
  <c r="A46" i="2"/>
  <c r="A72" i="2"/>
  <c r="C14" i="3"/>
  <c r="A14" i="2"/>
  <c r="A48" i="2"/>
  <c r="B77" i="4"/>
  <c r="A54" i="6"/>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J218" i="5"/>
  <c r="F218" i="5"/>
  <c r="G210" i="5"/>
  <c r="G186" i="5"/>
  <c r="G170" i="5"/>
  <c r="G162" i="5"/>
  <c r="G154" i="5"/>
  <c r="G146" i="5"/>
  <c r="G122" i="5"/>
  <c r="G106" i="5"/>
  <c r="G98" i="5"/>
  <c r="G90" i="5"/>
  <c r="R82" i="5"/>
  <c r="F82" i="5"/>
  <c r="J82" i="5"/>
  <c r="B31" i="4"/>
  <c r="A19" i="6"/>
  <c r="B21" i="4"/>
  <c r="A12" i="6"/>
  <c r="B17" i="4"/>
  <c r="A9" i="6"/>
  <c r="B15" i="4"/>
  <c r="A7" i="6"/>
  <c r="B19" i="4"/>
  <c r="B25" i="4"/>
  <c r="A14" i="6"/>
  <c r="D2" i="4"/>
  <c r="B6" i="4"/>
  <c r="C21" i="3"/>
  <c r="B9" i="4"/>
  <c r="A5" i="6"/>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187" i="5"/>
  <c r="S635" i="5"/>
  <c r="R31" i="5"/>
  <c r="J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J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B61" i="4"/>
  <c r="A42" i="6"/>
  <c r="D25" i="6"/>
  <c r="D31" i="6"/>
  <c r="J4" i="5"/>
  <c r="M4" i="5"/>
  <c r="K4" i="5"/>
  <c r="C9" i="6"/>
  <c r="C16" i="6"/>
  <c r="P4" i="5"/>
  <c r="D4" i="8"/>
  <c r="B1001" i="7"/>
  <c r="B35" i="4"/>
  <c r="B38" i="4"/>
  <c r="B62" i="4"/>
  <c r="A43" i="6"/>
  <c r="C13" i="6"/>
  <c r="C12" i="6"/>
  <c r="C59" i="6"/>
  <c r="B3" i="6"/>
  <c r="A4" i="8"/>
  <c r="B22" i="3"/>
  <c r="B4" i="8"/>
  <c r="B34" i="4"/>
  <c r="B40" i="4"/>
  <c r="B58" i="4"/>
  <c r="A40" i="6"/>
  <c r="C10" i="6"/>
  <c r="C3" i="6"/>
  <c r="I4" i="8"/>
  <c r="C46" i="6"/>
  <c r="C29" i="6"/>
  <c r="C5" i="7"/>
  <c r="A1" i="6"/>
  <c r="A85" i="4"/>
  <c r="B33" i="4"/>
  <c r="A21" i="6"/>
  <c r="B81" i="4"/>
  <c r="A57" i="6"/>
  <c r="H4" i="5"/>
  <c r="O4" i="5"/>
  <c r="B2" i="5"/>
  <c r="B41" i="4"/>
  <c r="B65" i="4"/>
  <c r="A46" i="6"/>
  <c r="D3" i="6"/>
  <c r="B20" i="1"/>
  <c r="B29" i="4"/>
  <c r="A18" i="6"/>
  <c r="C8" i="6"/>
  <c r="C11" i="6"/>
  <c r="C30" i="6"/>
  <c r="A3" i="6"/>
  <c r="D5" i="7"/>
  <c r="B32" i="4"/>
  <c r="A20" i="6"/>
  <c r="N4" i="5"/>
  <c r="B28" i="4"/>
  <c r="A17" i="6"/>
  <c r="G4" i="5"/>
  <c r="A1" i="7"/>
  <c r="C40" i="6"/>
  <c r="F4" i="5"/>
  <c r="C4" i="8"/>
  <c r="A1" i="8"/>
  <c r="C17" i="6"/>
  <c r="B27" i="4"/>
  <c r="A16" i="6"/>
  <c r="B79" i="4"/>
  <c r="A55" i="6"/>
  <c r="D1" i="6"/>
  <c r="C18" i="6"/>
  <c r="C35" i="6"/>
  <c r="B5" i="7"/>
  <c r="C26" i="6"/>
  <c r="C41" i="6"/>
  <c r="C45" i="6"/>
  <c r="A64" i="2"/>
  <c r="A47" i="2"/>
  <c r="C36" i="6"/>
  <c r="H4" i="8"/>
  <c r="F4" i="8"/>
  <c r="B3" i="5"/>
  <c r="G4" i="8"/>
  <c r="I4" i="5"/>
  <c r="C7" i="6"/>
  <c r="L4" i="5"/>
  <c r="B68" i="4"/>
  <c r="A47" i="6"/>
  <c r="A4" i="5"/>
  <c r="G25" i="4"/>
  <c r="G43" i="4"/>
  <c r="C4" i="6"/>
  <c r="D25" i="4"/>
  <c r="D55" i="4"/>
  <c r="A24" i="6"/>
  <c r="I1537" i="5"/>
  <c r="H1537" i="5"/>
  <c r="I1433" i="5"/>
  <c r="R1313" i="5"/>
  <c r="I1313" i="5"/>
  <c r="J793" i="5"/>
  <c r="H793" i="5"/>
  <c r="R793" i="5"/>
  <c r="G457" i="5"/>
  <c r="F457" i="5"/>
  <c r="I433" i="5"/>
  <c r="J433" i="5"/>
  <c r="F369" i="5"/>
  <c r="H369" i="5"/>
  <c r="R305" i="5"/>
  <c r="H105" i="5"/>
  <c r="J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J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131" i="5"/>
  <c r="S67" i="5"/>
  <c r="S19"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J193" i="5"/>
  <c r="G1281" i="5"/>
  <c r="H2321" i="5"/>
  <c r="G1161" i="5"/>
  <c r="S1947" i="5"/>
  <c r="G2121" i="5"/>
  <c r="R84" i="5"/>
  <c r="S1867" i="5"/>
  <c r="I313" i="5"/>
  <c r="J129" i="5"/>
  <c r="H90" i="5"/>
  <c r="J56" i="5"/>
  <c r="S1131" i="5"/>
  <c r="I82" i="5"/>
  <c r="J1281" i="5"/>
  <c r="F2265" i="5"/>
  <c r="S2243" i="5"/>
  <c r="S2003" i="5"/>
  <c r="G1072" i="5"/>
  <c r="I1072" i="5"/>
  <c r="I1387" i="5"/>
  <c r="J1387" i="5"/>
  <c r="J1736" i="5"/>
  <c r="J84"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334" i="5"/>
  <c r="J1247" i="5"/>
  <c r="H1472" i="5"/>
  <c r="J2374" i="5"/>
  <c r="J1508" i="5"/>
  <c r="G334" i="5"/>
  <c r="G2094" i="5"/>
  <c r="G206" i="5"/>
  <c r="G47" i="5"/>
  <c r="G1014" i="5"/>
  <c r="G1094" i="5"/>
  <c r="G662" i="5"/>
  <c r="G518" i="5"/>
  <c r="G846" i="5"/>
  <c r="G55" i="5"/>
  <c r="G654" i="5"/>
  <c r="G982" i="5"/>
  <c r="G542" i="5"/>
  <c r="D6" i="6"/>
  <c r="D23" i="6"/>
  <c r="D5"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B57" i="4"/>
  <c r="A39" i="6"/>
  <c r="B63" i="4"/>
  <c r="A44" i="6"/>
  <c r="D16" i="6"/>
  <c r="K61" i="6"/>
  <c r="B75" i="4"/>
  <c r="A53" i="6"/>
  <c r="I2363" i="5"/>
  <c r="H2363" i="5"/>
  <c r="J2363" i="5"/>
  <c r="C25" i="6"/>
  <c r="R1619" i="5"/>
  <c r="H1619" i="5"/>
  <c r="I1619" i="5"/>
  <c r="J1619" i="5"/>
  <c r="F1619" i="5"/>
  <c r="C31" i="6"/>
  <c r="I1958" i="5"/>
  <c r="I2332" i="5"/>
  <c r="D24" i="6"/>
  <c r="C21"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B44" i="4"/>
  <c r="A28" i="6"/>
  <c r="B50" i="4"/>
  <c r="A33" i="6"/>
  <c r="A23" i="6"/>
  <c r="A26" i="6"/>
  <c r="B56" i="4"/>
  <c r="A38" i="6"/>
  <c r="B74" i="4"/>
  <c r="A52" i="6"/>
  <c r="B64" i="4"/>
  <c r="A45" i="6"/>
  <c r="C20" i="6"/>
  <c r="C6" i="6"/>
  <c r="C15" i="6"/>
  <c r="B47" i="4"/>
  <c r="A31" i="6"/>
  <c r="B59" i="4"/>
  <c r="A41" i="6"/>
  <c r="B53" i="4"/>
  <c r="A36" i="6"/>
  <c r="D31" i="4"/>
  <c r="B52" i="4"/>
  <c r="A35" i="6"/>
  <c r="D37" i="4"/>
  <c r="G68" i="4"/>
  <c r="G55" i="4"/>
  <c r="G31" i="4"/>
  <c r="D68" i="4"/>
  <c r="B46" i="4"/>
  <c r="A30" i="6"/>
  <c r="D43" i="4"/>
  <c r="G37" i="4"/>
  <c r="A25" i="6"/>
  <c r="G61" i="4"/>
  <c r="G49" i="4"/>
  <c r="D61" i="4"/>
  <c r="D49" i="4"/>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D44" i="6"/>
  <c r="D21" i="6"/>
  <c r="K60" i="6"/>
  <c r="D15" i="6"/>
  <c r="D39" i="6"/>
  <c r="D34" i="6"/>
  <c r="C24" i="6"/>
  <c r="C23" i="6"/>
  <c r="D20" i="6"/>
  <c r="D53" i="6"/>
  <c r="C53" i="6"/>
  <c r="D61" i="6"/>
  <c r="C44" i="6"/>
  <c r="C34" i="6"/>
  <c r="D54" i="6"/>
  <c r="D58" i="6"/>
  <c r="D57" i="6"/>
  <c r="C48" i="6"/>
  <c r="C55" i="6"/>
  <c r="C39" i="6"/>
  <c r="D33" i="6"/>
  <c r="C33" i="6"/>
  <c r="C38" i="6"/>
  <c r="D38" i="6"/>
  <c r="D43" i="6"/>
  <c r="C43" i="6"/>
  <c r="D28" i="6"/>
  <c r="C28" i="6"/>
  <c r="B2" i="6"/>
  <c r="C64" i="6"/>
  <c r="C61" i="6"/>
  <c r="D52" i="6"/>
  <c r="C52" i="6"/>
  <c r="C57" i="6"/>
  <c r="C58" i="6"/>
  <c r="D49" i="6"/>
  <c r="D48" i="6"/>
  <c r="C54" i="6"/>
  <c r="D55" i="6"/>
  <c r="C60" i="6"/>
  <c r="D60" i="6"/>
  <c r="D50" i="6"/>
  <c r="C50" i="6"/>
  <c r="D2" i="6"/>
  <c r="C4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<sst xmlns="http://schemas.openxmlformats.org/spreadsheetml/2006/main" count="23035" uniqueCount="19222">
  <si>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</si>
  <si>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</si>
  <si>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</si>
  <si>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</si>
  <si>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</si>
  <si>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</si>
  <si>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</si>
  <si>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</si>
  <si>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</si>
  <si>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</si>
  <si>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</si>
  <si>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</si>
  <si>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</si>
  <si>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</si>
  <si>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</si>
  <si>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</si>
  <si>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</si>
  <si>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</si>
  <si>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</si>
  <si>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</si>
  <si>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</si>
  <si>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</si>
  <si>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</si>
  <si>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</si>
  <si>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</si>
  <si>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</si>
  <si>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</si>
  <si>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</si>
  <si>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</si>
  <si>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</si>
  <si>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</si>
  <si>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</si>
  <si>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</si>
  <si>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</si>
  <si>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</si>
  <si>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</si>
  <si>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</si>
  <si>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</si>
  <si>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</si>
  <si>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</si>
  <si>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</si>
  <si>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</si>
  <si>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</si>
  <si>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</si>
  <si>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</si>
  <si>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</si>
  <si>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</si>
  <si>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</si>
  <si>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</si>
  <si>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</si>
  <si>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</si>
  <si>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</si>
  <si>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</si>
  <si>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</si>
  <si>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</si>
  <si>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</si>
  <si>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</si>
  <si>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</si>
  <si>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</si>
  <si>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</si>
  <si>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</si>
  <si>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</si>
  <si>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</si>
  <si>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</si>
  <si>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</si>
  <si>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</si>
  <si>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</si>
  <si>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</si>
  <si>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</si>
  <si>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</si>
  <si>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</si>
  <si>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</si>
  <si>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</si>
  <si>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</si>
  <si>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</si>
  <si>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</si>
  <si>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</si>
  <si>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</si>
  <si>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</si>
  <si>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</si>
  <si>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</si>
  <si>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</si>
  <si>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</si>
  <si>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</si>
  <si>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</si>
  <si>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</si>
  <si>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</si>
  <si>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</si>
  <si>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</si>
  <si>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</si>
  <si>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</si>
  <si>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</si>
  <si>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</si>
  <si>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</si>
  <si>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</si>
  <si>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</si>
  <si>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</si>
  <si>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</si>
  <si>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</si>
  <si>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</si>
  <si>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</si>
  <si>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</si>
  <si>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</si>
  <si>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</si>
  <si>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</si>
  <si>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</si>
  <si>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</si>
  <si>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</si>
  <si>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</si>
  <si>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</si>
  <si>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</si>
  <si>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</si>
  <si>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</si>
  <si>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</si>
  <si>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</si>
  <si>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</si>
  <si>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</si>
  <si>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</si>
  <si>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</si>
  <si>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</si>
  <si>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</si>
  <si>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</si>
  <si>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</si>
  <si>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</si>
  <si>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</si>
  <si>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</si>
  <si>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</si>
  <si>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</si>
  <si>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</si>
  <si>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</si>
  <si>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</si>
  <si>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</si>
  <si>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</si>
  <si>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</si>
  <si>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</si>
  <si>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</si>
  <si>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</si>
  <si>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</si>
  <si>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</si>
  <si>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</si>
  <si>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</si>
  <si>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</si>
  <si>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</si>
  <si>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</si>
  <si>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</si>
  <si>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</si>
  <si>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</si>
  <si>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</si>
  <si>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</si>
  <si>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</si>
  <si>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</si>
  <si>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</si>
  <si>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</si>
  <si>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</si>
  <si>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</si>
  <si>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</si>
  <si>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</si>
  <si>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</si>
  <si>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</si>
  <si>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</si>
  <si>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</si>
  <si>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</si>
  <si>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</si>
  <si>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</si>
  <si>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</si>
  <si>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</si>
  <si>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</si>
  <si>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</si>
  <si>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</si>
  <si>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</si>
  <si>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</si>
  <si>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</si>
  <si>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</si>
  <si>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</si>
  <si>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</si>
  <si>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</si>
  <si>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</si>
  <si>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</si>
  <si>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</si>
  <si>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</si>
  <si>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</si>
  <si>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</si>
  <si>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</si>
  <si>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</si>
  <si>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</si>
  <si>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</si>
  <si>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</si>
  <si>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</si>
  <si>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</si>
  <si>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</si>
  <si>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</si>
  <si>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</si>
  <si>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</si>
  <si>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</si>
  <si>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</si>
  <si>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</si>
  <si>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</si>
  <si>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</si>
  <si>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</si>
  <si>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</si>
  <si>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</si>
  <si>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</si>
  <si>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</si>
  <si>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</si>
  <si>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</si>
  <si>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</si>
  <si>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</si>
  <si>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</si>
  <si>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</si>
  <si>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</si>
  <si>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</si>
  <si>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</si>
  <si>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</si>
  <si>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</si>
  <si>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</si>
  <si>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</si>
  <si>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</si>
  <si>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</si>
  <si>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</si>
  <si>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</si>
  <si>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</si>
  <si>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</si>
  <si>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</si>
  <si>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</si>
  <si>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</si>
  <si>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</si>
  <si>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</si>
  <si>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</si>
  <si>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</si>
  <si>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</si>
  <si>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</si>
  <si>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</si>
  <si>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</si>
  <si>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</si>
  <si>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</si>
  <si>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</si>
  <si>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</si>
  <si>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</si>
  <si>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</si>
  <si>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</si>
  <si>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</si>
  <si>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</si>
  <si>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</si>
  <si>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</si>
  <si>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</si>
  <si>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</si>
  <si>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</si>
  <si>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</si>
  <si>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</si>
  <si>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</si>
  <si>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</si>
  <si>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</si>
  <si>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</si>
  <si>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</si>
  <si>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</si>
  <si>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</si>
  <si>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</si>
  <si>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</si>
  <si>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</si>
  <si>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</si>
  <si>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</si>
  <si>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</si>
  <si>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</si>
  <si>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</si>
  <si>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</si>
  <si>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</si>
  <si>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</si>
  <si>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</si>
  <si>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</si>
  <si>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</si>
  <si>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</si>
  <si>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</si>
  <si>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</si>
  <si>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</si>
  <si>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</si>
  <si>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</si>
  <si>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</si>
  <si>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</si>
  <si>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</si>
  <si>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</si>
  <si>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</si>
  <si>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</si>
  <si>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</si>
  <si>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</si>
  <si>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</si>
  <si>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</si>
  <si>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</si>
  <si>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</si>
  <si>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</si>
  <si>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</si>
  <si>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</si>
  <si>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</si>
  <si>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</si>
  <si>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</si>
  <si>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</si>
  <si>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</si>
  <si>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</si>
  <si>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</si>
  <si>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</si>
  <si>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</si>
  <si>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</si>
  <si>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</si>
  <si>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</si>
  <si>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</si>
  <si>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</si>
  <si>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</si>
  <si>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</si>
  <si>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</si>
  <si>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</si>
  <si>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</si>
  <si>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</si>
  <si>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</si>
  <si>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</si>
  <si>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</si>
  <si>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</si>
  <si>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</si>
  <si>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</si>
  <si>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</si>
  <si>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</si>
  <si>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</si>
  <si>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</si>
  <si>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</si>
  <si>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</si>
  <si>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</si>
  <si>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</si>
  <si>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</si>
  <si>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</si>
  <si>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</si>
  <si>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</si>
  <si>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</si>
  <si>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</si>
  <si>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</si>
  <si>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</si>
  <si>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</si>
  <si>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</si>
  <si>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</si>
  <si>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</si>
  <si>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</si>
  <si>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</si>
  <si>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</si>
  <si>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</si>
  <si>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</si>
  <si>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</si>
  <si>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</si>
  <si>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</si>
  <si>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</si>
  <si>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</si>
  <si>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</si>
  <si>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</si>
  <si>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</si>
  <si>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</si>
  <si>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</si>
  <si>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</si>
  <si>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</si>
  <si>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</si>
  <si>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</si>
  <si>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</si>
  <si>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</si>
  <si>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</si>
  <si>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</si>
  <si>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</si>
  <si>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</si>
  <si>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</si>
  <si>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</si>
  <si>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</si>
  <si>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</si>
  <si>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</si>
  <si>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</si>
  <si>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</si>
  <si>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</si>
  <si>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</si>
  <si>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</si>
  <si>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</si>
  <si>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</si>
  <si>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</si>
  <si>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</si>
  <si>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</si>
  <si>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</si>
  <si>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</si>
  <si>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</si>
  <si>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</si>
  <si>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</si>
  <si>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</si>
  <si>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</si>
  <si>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</si>
  <si>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</si>
  <si>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</si>
  <si>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</si>
  <si>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</si>
  <si>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</si>
  <si>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</si>
  <si>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</si>
  <si>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</si>
  <si>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</si>
  <si>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</si>
  <si>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</si>
  <si>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</si>
  <si>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</si>
  <si>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</si>
  <si>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</si>
  <si>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</si>
  <si>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</si>
  <si>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</si>
  <si>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</si>
  <si>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</si>
  <si>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</si>
  <si>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</si>
  <si>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</si>
  <si>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</si>
  <si>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</si>
  <si>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</si>
  <si>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</si>
  <si>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</si>
  <si>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</si>
  <si>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</si>
  <si>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</si>
  <si>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</si>
  <si>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</si>
  <si>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</si>
  <si>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</si>
  <si>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</si>
  <si>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</si>
  <si>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</si>
  <si>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</si>
  <si>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</si>
  <si>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</si>
  <si>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</si>
  <si>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</si>
  <si>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</si>
  <si>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</si>
  <si>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</si>
  <si>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</si>
  <si>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</si>
  <si>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</si>
  <si>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</si>
  <si>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</si>
  <si>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</si>
  <si>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</si>
  <si>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</si>
  <si>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</si>
  <si>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</si>
  <si>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</si>
  <si>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</si>
  <si>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</si>
  <si>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</si>
  <si>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</si>
  <si>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</si>
  <si>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</si>
  <si>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</si>
  <si>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</si>
  <si>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</si>
  <si>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</si>
  <si>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</si>
  <si>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</si>
  <si>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</si>
  <si>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</si>
  <si>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</si>
  <si>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</si>
  <si>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</si>
  <si>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</si>
  <si>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</si>
  <si>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</si>
  <si>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</si>
  <si>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</si>
  <si>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</si>
  <si>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</si>
  <si>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</si>
  <si>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</si>
  <si>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</si>
  <si>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</si>
  <si>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</si>
  <si>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</si>
  <si>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</si>
  <si>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</si>
  <si>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</si>
  <si>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</si>
  <si>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</si>
  <si>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</si>
  <si>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</si>
  <si>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</si>
  <si>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</si>
  <si>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</si>
  <si>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</si>
  <si>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</si>
  <si>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</si>
  <si>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</si>
  <si>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</si>
  <si>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</si>
  <si>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</si>
  <si>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</si>
  <si>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</si>
  <si>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</si>
  <si>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</si>
  <si>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</si>
  <si>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</si>
  <si>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</si>
  <si>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</si>
  <si>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</si>
  <si>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</si>
  <si>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</si>
  <si>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</si>
  <si>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</si>
  <si>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</si>
  <si>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</si>
  <si>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</si>
  <si>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</si>
  <si>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</si>
  <si>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</si>
  <si>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</si>
  <si>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</si>
  <si>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</si>
  <si>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</si>
  <si>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</si>
  <si>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</si>
  <si>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</si>
  <si>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</si>
  <si>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</si>
  <si>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</si>
  <si>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</si>
  <si>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</si>
  <si>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</si>
  <si>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</si>
  <si>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</si>
  <si>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</si>
  <si>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</si>
  <si>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</si>
  <si>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</si>
  <si>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</si>
  <si>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</si>
  <si>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</si>
  <si>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</si>
  <si>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</si>
  <si>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</si>
  <si>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</si>
  <si>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</si>
  <si>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</si>
  <si>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</si>
  <si>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</si>
  <si>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</si>
  <si>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</si>
  <si>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</si>
  <si>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</si>
  <si>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</si>
  <si>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</si>
  <si>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</si>
  <si>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</si>
  <si>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</si>
  <si>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</si>
  <si>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</si>
  <si>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</si>
  <si>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</si>
  <si>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</si>
  <si>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</si>
  <si>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</si>
  <si>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</si>
  <si>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</si>
  <si>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</si>
  <si>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</si>
  <si>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</si>
  <si>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</si>
  <si>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</si>
  <si>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</si>
  <si>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</si>
  <si>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</si>
  <si>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</si>
  <si>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</si>
  <si>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</si>
  <si>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</si>
  <si>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</si>
  <si>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</si>
  <si>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</si>
  <si>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</si>
  <si>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</si>
  <si>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</si>
  <si>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</si>
  <si>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</si>
  <si>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</si>
  <si>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</si>
  <si>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</si>
  <si>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</si>
  <si>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</si>
  <si>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</si>
  <si>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</si>
  <si>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</si>
  <si>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</si>
  <si>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</si>
  <si>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</si>
  <si>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</si>
  <si>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</si>
  <si>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</si>
  <si>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</si>
  <si>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</si>
  <si>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</si>
  <si>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</si>
  <si>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</si>
  <si>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</si>
  <si>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</si>
  <si>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</si>
  <si>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</si>
  <si>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</si>
  <si>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</si>
  <si>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</si>
  <si>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</si>
  <si>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</si>
  <si>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</si>
  <si>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</si>
  <si>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</si>
  <si>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</si>
  <si>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</si>
  <si>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</si>
  <si>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</si>
  <si>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</si>
  <si>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</si>
  <si>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</si>
  <si>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</si>
  <si>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</si>
  <si>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</si>
  <si>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</si>
  <si>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</si>
  <si>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</si>
  <si>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</si>
  <si>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</si>
  <si>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</si>
  <si>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</si>
  <si>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</si>
  <si>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</si>
  <si>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</si>
  <si>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</si>
  <si>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</si>
  <si>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</si>
  <si>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</si>
  <si>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</si>
  <si>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</si>
  <si>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</si>
  <si>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</si>
  <si>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</si>
  <si>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</si>
  <si>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</si>
  <si>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</si>
  <si>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</si>
  <si>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</si>
  <si>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</si>
  <si>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</si>
  <si>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</si>
  <si>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</si>
  <si>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</si>
  <si>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</si>
  <si>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</si>
  <si>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</si>
  <si>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</si>
  <si>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</si>
  <si>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</si>
  <si>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</si>
  <si>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</si>
  <si>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</si>
  <si>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</si>
  <si>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</si>
  <si>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</si>
  <si>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</si>
  <si>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</si>
  <si>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</si>
  <si>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</si>
  <si>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</si>
  <si>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</si>
  <si>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</si>
  <si>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</si>
  <si>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</si>
  <si>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</si>
  <si>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</si>
  <si>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</si>
  <si>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</si>
  <si>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</si>
  <si>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</si>
  <si>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</si>
  <si>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</si>
  <si>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</si>
  <si>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</si>
  <si>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</si>
  <si>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</si>
  <si>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</si>
  <si>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</si>
  <si>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</si>
  <si>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</si>
  <si>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</si>
  <si>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</si>
  <si>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</si>
  <si>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</si>
  <si>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</si>
  <si>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</si>
  <si>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</si>
  <si>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</si>
  <si>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</si>
  <si>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</si>
  <si>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</si>
  <si>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</si>
  <si>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</si>
  <si>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</si>
  <si>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</si>
  <si>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</si>
  <si>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</si>
  <si>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</si>
  <si>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</si>
  <si>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</si>
  <si>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</si>
  <si>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</si>
  <si>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</si>
  <si>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</si>
  <si>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</si>
  <si>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</si>
  <si>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</si>
  <si>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</si>
  <si>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</si>
  <si>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</si>
  <si>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</si>
  <si>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</si>
  <si>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</si>
  <si>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</si>
  <si>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</si>
  <si>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</si>
  <si>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</si>
  <si>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</si>
  <si>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</si>
  <si>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</si>
  <si>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</si>
  <si>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</si>
  <si>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</si>
  <si>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</si>
  <si>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</si>
  <si>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</si>
  <si>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</si>
  <si>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</si>
  <si>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</si>
  <si>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</si>
  <si>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</si>
  <si>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</si>
  <si>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</si>
  <si>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</si>
  <si>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</si>
  <si>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</si>
  <si>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</si>
  <si>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</si>
  <si>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</si>
  <si>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</si>
  <si>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</si>
  <si>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</si>
  <si>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</si>
  <si>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</si>
  <si>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</si>
  <si>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</si>
  <si>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</si>
  <si>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</si>
  <si>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</si>
  <si>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</si>
  <si>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</si>
  <si>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</si>
  <si>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</si>
  <si>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</si>
  <si>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</si>
  <si>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</si>
  <si>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</si>
  <si>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</si>
  <si>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</si>
  <si>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</si>
  <si>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</si>
  <si>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</si>
  <si>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</si>
  <si>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</si>
  <si>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</si>
  <si>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</si>
  <si>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</si>
  <si>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</si>
  <si>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</si>
  <si>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</si>
  <si>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</si>
  <si>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</si>
  <si>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</si>
  <si>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</si>
  <si>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</si>
  <si>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</si>
  <si>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</si>
  <si>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</si>
  <si>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</si>
  <si>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</si>
  <si>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</si>
  <si>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</si>
  <si>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</si>
  <si>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</si>
  <si>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</si>
  <si>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</si>
  <si>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</si>
  <si>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</si>
  <si>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</si>
  <si>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</si>
  <si>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</si>
  <si>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</si>
  <si>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</si>
  <si>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</si>
  <si>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</si>
  <si>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</si>
  <si>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</si>
  <si>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</si>
  <si>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</si>
  <si>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</si>
  <si>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</si>
  <si>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</si>
  <si>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</si>
  <si>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</si>
  <si>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</si>
  <si>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</si>
  <si>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</si>
  <si>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</si>
  <si>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</si>
  <si>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</si>
  <si>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</si>
  <si>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</si>
  <si>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</si>
  <si>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</si>
  <si>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</si>
  <si>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</si>
  <si>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</si>
  <si>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</si>
  <si>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</si>
  <si>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</si>
  <si>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</si>
  <si>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</si>
  <si>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</si>
  <si>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</si>
  <si>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</si>
  <si>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</si>
  <si>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</si>
  <si>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</si>
  <si>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</si>
  <si>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</si>
  <si>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</si>
  <si>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</si>
  <si>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</si>
  <si>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</si>
  <si>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</si>
  <si>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</si>
  <si>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</si>
  <si>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</si>
  <si>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</si>
  <si>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</si>
  <si>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</si>
  <si>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</si>
  <si>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</si>
  <si>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</si>
  <si>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</si>
  <si>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</si>
  <si>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</si>
  <si>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</si>
  <si>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</si>
  <si>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</si>
  <si>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</si>
  <si>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</si>
  <si>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</si>
  <si>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</si>
  <si>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</si>
  <si>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</si>
  <si>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</si>
  <si>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</si>
  <si>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</si>
  <si>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</si>
  <si>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</si>
  <si>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</si>
  <si>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</si>
  <si>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</si>
  <si>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</si>
  <si>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</si>
  <si>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</si>
  <si>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</si>
  <si>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</si>
  <si>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</si>
  <si>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</si>
  <si>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</si>
  <si>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</si>
  <si>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</si>
  <si>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</si>
  <si>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</si>
  <si>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</si>
  <si>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</si>
  <si>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</si>
  <si>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</si>
  <si>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</si>
  <si>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</si>
  <si>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</si>
  <si>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</si>
  <si>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</si>
  <si>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</si>
  <si>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</si>
  <si>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</si>
  <si>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</si>
  <si>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</si>
  <si>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</si>
  <si>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</si>
  <si>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</si>
  <si>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</si>
  <si>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</si>
  <si>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</si>
  <si>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</si>
  <si>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</si>
  <si>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</si>
  <si>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</si>
  <si>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</si>
  <si>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</si>
  <si>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</si>
  <si>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</si>
  <si>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</si>
  <si>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</si>
  <si>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</si>
  <si>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</si>
  <si>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</si>
  <si>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</si>
  <si>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</si>
  <si>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</si>
  <si>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</si>
  <si>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</si>
  <si>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</si>
  <si>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</si>
  <si>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</si>
  <si>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</si>
  <si>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</si>
  <si>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</si>
  <si>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</si>
  <si>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</si>
  <si>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</si>
  <si>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</si>
  <si>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</si>
  <si>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</si>
  <si>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</si>
  <si>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</si>
  <si>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</si>
  <si>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</si>
  <si>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</si>
  <si>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</si>
  <si>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</si>
  <si>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</si>
  <si>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</si>
  <si>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</si>
  <si>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</si>
  <si>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</si>
  <si>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</si>
  <si>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</si>
  <si>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</si>
  <si>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</si>
  <si>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</si>
  <si>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</si>
  <si>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</si>
  <si>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</si>
  <si>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</si>
  <si>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</si>
  <si>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</si>
  <si>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</si>
  <si>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</si>
  <si>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</si>
  <si>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</si>
  <si>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</si>
  <si>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</si>
  <si>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</si>
  <si>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</si>
  <si>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</si>
  <si>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</si>
  <si>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</si>
  <si>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</si>
  <si>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</si>
  <si>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</si>
  <si>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</si>
  <si>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</si>
  <si>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</si>
  <si>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</si>
  <si>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</si>
  <si>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</si>
  <si>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</si>
  <si>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</si>
  <si>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</si>
  <si>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</si>
  <si>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</si>
  <si>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</si>
  <si>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</si>
  <si>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</si>
  <si>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</si>
  <si>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</si>
  <si>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</si>
  <si>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</si>
  <si>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</si>
  <si>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</si>
  <si>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</si>
  <si>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</si>
  <si>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</si>
  <si>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</si>
  <si>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</si>
  <si>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</si>
  <si>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</si>
  <si>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</si>
  <si>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</si>
  <si>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</si>
  <si>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</si>
  <si>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</si>
  <si>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</si>
  <si>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</si>
  <si>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</si>
  <si>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</si>
  <si>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</si>
  <si>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</si>
  <si>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</si>
  <si>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</si>
  <si>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</si>
  <si>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</si>
  <si>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</si>
  <si>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</si>
  <si>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</si>
  <si>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</si>
  <si>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</si>
  <si>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</si>
  <si>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</si>
  <si>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</si>
  <si>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</si>
  <si>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</si>
  <si>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</si>
  <si>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</si>
  <si>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</si>
  <si>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</si>
  <si>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</si>
  <si>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</si>
  <si>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</si>
  <si>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</si>
  <si>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</si>
  <si>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</si>
  <si>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</si>
  <si>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</si>
  <si>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</si>
  <si>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</si>
  <si>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</si>
  <si>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</si>
  <si>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</si>
  <si>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</si>
  <si>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</si>
  <si>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</si>
  <si>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</si>
  <si>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</si>
  <si>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</si>
  <si>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</si>
  <si>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</si>
  <si>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</si>
  <si>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</si>
  <si>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</si>
  <si>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</si>
  <si>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</si>
  <si>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</si>
  <si>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</si>
  <si>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</si>
  <si>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</si>
  <si>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</si>
  <si>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</si>
  <si>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</si>
  <si>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</si>
  <si>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</si>
  <si>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</si>
  <si>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</si>
  <si>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</si>
  <si>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</si>
  <si>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</si>
  <si>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</si>
  <si>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</si>
  <si>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</si>
  <si>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</si>
  <si>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</si>
  <si>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</si>
  <si>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</si>
  <si>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</si>
  <si>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</si>
  <si>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</si>
  <si>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</si>
  <si>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</si>
  <si>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</si>
  <si>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</si>
  <si>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</si>
  <si>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</si>
  <si>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</si>
  <si>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</si>
  <si>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</si>
  <si>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</si>
  <si>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</si>
  <si>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</si>
  <si>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</si>
  <si>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</si>
  <si>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</si>
  <si>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</si>
  <si>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</si>
  <si>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</si>
  <si>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</si>
  <si>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</si>
  <si>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</si>
  <si>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</si>
  <si>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</si>
  <si>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</si>
  <si>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</si>
  <si>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</si>
  <si>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</si>
  <si>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</si>
  <si>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</si>
  <si>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</si>
  <si>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</si>
  <si>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</si>
  <si>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</si>
  <si>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</si>
  <si>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</si>
  <si>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</si>
  <si>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</si>
  <si>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</si>
  <si>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</si>
  <si>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</si>
  <si>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</si>
  <si>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</si>
  <si>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</si>
  <si>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</si>
  <si>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</si>
  <si>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</si>
  <si>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</si>
  <si>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</si>
  <si>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</si>
  <si>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</si>
  <si>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</si>
  <si>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</si>
  <si>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</si>
  <si>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</si>
  <si>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</si>
  <si>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</si>
  <si>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</si>
  <si>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</si>
  <si>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</si>
  <si>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</si>
  <si>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</si>
  <si>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</si>
  <si>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</si>
  <si>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</si>
  <si>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</si>
  <si>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</si>
  <si>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</si>
  <si>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</si>
  <si>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</si>
  <si>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</si>
  <si>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</si>
  <si>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</si>
  <si>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</si>
  <si>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</si>
  <si>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</si>
  <si>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</si>
  <si>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</si>
  <si>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</si>
  <si>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</si>
  <si>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</si>
  <si>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</si>
  <si>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</si>
  <si>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</si>
  <si>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</si>
  <si>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</si>
  <si>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</si>
  <si>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</si>
  <si>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</si>
  <si>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</si>
  <si>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</si>
  <si>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</si>
  <si>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</si>
  <si>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</si>
  <si>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</si>
  <si>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</si>
  <si>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</si>
  <si>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</si>
  <si>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</si>
  <si>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</si>
  <si>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</si>
  <si>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</si>
  <si>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</si>
  <si>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</si>
  <si>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</si>
  <si>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</si>
  <si>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</si>
  <si>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</si>
  <si>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</si>
  <si>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</si>
  <si>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</si>
  <si>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</si>
  <si>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</si>
  <si>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</si>
  <si>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</si>
  <si>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</si>
  <si>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</si>
  <si>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</si>
  <si>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</si>
  <si>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</si>
  <si>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</si>
  <si>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</si>
  <si>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</si>
  <si>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</si>
  <si>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</si>
  <si>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</si>
  <si>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</si>
  <si>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</si>
  <si>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</si>
  <si>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</si>
  <si>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</si>
  <si>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</si>
  <si>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</si>
  <si>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</si>
  <si>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</si>
  <si>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</si>
  <si>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</si>
  <si>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</si>
  <si>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</si>
  <si>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</si>
  <si>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</si>
  <si>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</si>
  <si>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</si>
  <si>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</si>
  <si>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</si>
  <si>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</si>
  <si>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</si>
  <si>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</si>
  <si>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</si>
  <si>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</si>
  <si>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</si>
  <si>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</si>
  <si>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</si>
  <si>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</si>
  <si>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</si>
  <si>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</si>
  <si>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</si>
  <si>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</si>
  <si>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</si>
  <si>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</si>
  <si>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</si>
  <si>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</si>
  <si>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</si>
  <si>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</si>
  <si>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</si>
  <si>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</si>
  <si>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</si>
  <si>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</si>
  <si>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</si>
  <si>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</si>
  <si>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</si>
  <si>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</si>
  <si>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</si>
  <si>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</si>
  <si>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</si>
  <si>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</si>
  <si>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</si>
  <si>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</si>
  <si>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</si>
  <si>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</si>
  <si>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</si>
  <si>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</si>
  <si>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</si>
  <si>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</si>
  <si>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</si>
  <si>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</si>
  <si>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</si>
  <si>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</si>
  <si>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</si>
  <si>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</si>
  <si>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</si>
  <si>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</si>
  <si>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</si>
  <si>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</si>
  <si>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</si>
  <si>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</si>
  <si>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</si>
  <si>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</si>
  <si>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</si>
  <si>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</si>
  <si>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</si>
  <si>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</si>
  <si>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</si>
  <si>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</si>
  <si>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</si>
  <si>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</si>
  <si>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</si>
  <si>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</si>
  <si>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</si>
  <si>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</si>
  <si>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</si>
  <si>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</si>
  <si>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</si>
  <si>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</si>
  <si>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</si>
  <si>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</si>
  <si>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</si>
  <si>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</si>
  <si>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</si>
  <si>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</si>
  <si>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</si>
  <si>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</si>
  <si>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</si>
  <si>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</si>
  <si>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</si>
  <si>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</si>
  <si>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</si>
  <si>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</si>
  <si>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</si>
  <si>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</si>
  <si>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</si>
  <si>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</si>
  <si>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</si>
  <si>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</si>
  <si>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</si>
  <si>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</si>
  <si>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</si>
  <si>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</si>
  <si>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</si>
  <si>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</si>
  <si>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</si>
  <si>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</si>
  <si>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</si>
  <si>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</si>
  <si>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</si>
  <si>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</si>
  <si>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</si>
  <si>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</si>
  <si>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</si>
  <si>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</si>
  <si>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</si>
  <si>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</si>
  <si>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</si>
  <si>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</si>
  <si>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</si>
  <si>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</si>
  <si>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</si>
  <si>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</si>
  <si>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</si>
  <si>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</si>
  <si>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</si>
  <si>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</si>
  <si>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</si>
  <si>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</si>
  <si>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</si>
  <si>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</si>
  <si>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</si>
  <si>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</si>
  <si>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</si>
  <si>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</si>
  <si>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</si>
  <si>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</si>
  <si>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</si>
  <si>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</si>
  <si>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</si>
  <si>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</si>
  <si>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</si>
  <si>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</si>
  <si>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</si>
  <si>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</si>
  <si>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</si>
  <si>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</si>
  <si>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</si>
  <si>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</si>
  <si>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</si>
  <si>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</si>
  <si>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</si>
  <si>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</si>
  <si>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</si>
  <si>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</si>
  <si>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</si>
  <si>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</si>
  <si>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</si>
  <si>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</si>
  <si>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</si>
  <si>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</si>
  <si>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</si>
  <si>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</si>
  <si>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</si>
  <si>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</si>
  <si>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</si>
  <si>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</si>
  <si>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</si>
  <si>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</si>
  <si>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</si>
  <si>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</si>
  <si>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</si>
  <si>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</si>
  <si>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</si>
  <si>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</si>
  <si>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</si>
  <si>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</si>
  <si>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</si>
  <si>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</si>
  <si>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</si>
  <si>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</si>
  <si>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</si>
  <si>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</si>
  <si>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</si>
  <si>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</si>
  <si>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</si>
  <si>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</si>
  <si>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</si>
  <si>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</si>
  <si>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</si>
  <si>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</si>
  <si>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</si>
  <si>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</si>
  <si>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</si>
  <si>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</si>
  <si>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</si>
  <si>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</si>
  <si>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</si>
  <si>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</si>
  <si>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</si>
  <si>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</si>
  <si>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</si>
  <si>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</si>
  <si>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</si>
  <si>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</si>
  <si>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</si>
  <si>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</si>
  <si>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</si>
  <si>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</si>
  <si>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</si>
  <si>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</si>
  <si>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</si>
  <si>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</si>
  <si>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</si>
  <si>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</si>
  <si>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</si>
  <si>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</si>
  <si>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</si>
  <si>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</si>
  <si>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</si>
  <si>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</si>
  <si>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</si>
  <si>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</si>
  <si>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</si>
  <si>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</si>
  <si>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</si>
  <si>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</si>
  <si>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</si>
  <si>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</si>
  <si>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</si>
  <si>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</si>
  <si>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</si>
  <si>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</si>
  <si>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</si>
  <si>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</si>
  <si>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</si>
  <si>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</si>
  <si>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</si>
  <si>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</si>
  <si>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</si>
  <si>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</si>
  <si>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</si>
  <si>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</si>
  <si>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</si>
  <si>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</si>
  <si>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</si>
  <si>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</si>
  <si>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</si>
  <si>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</si>
  <si>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</si>
  <si>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</si>
  <si>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</si>
  <si>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</si>
  <si>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</si>
  <si>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</si>
  <si>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</si>
  <si>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</si>
  <si>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</si>
  <si>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</si>
  <si>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</si>
  <si>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</si>
  <si>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</si>
  <si>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</si>
  <si>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</si>
  <si>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</si>
  <si>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</si>
  <si>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</si>
  <si>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</si>
  <si>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</si>
  <si>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</si>
  <si>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</si>
  <si>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</si>
  <si>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</si>
  <si>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</si>
  <si>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</si>
  <si>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</si>
  <si>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</si>
  <si>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</si>
  <si>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</si>
  <si>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</si>
  <si>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</si>
  <si>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</si>
  <si>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</si>
  <si>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</si>
  <si>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</si>
  <si>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</si>
  <si>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</si>
  <si>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</si>
  <si>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</si>
  <si>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</si>
  <si>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</si>
  <si>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</si>
  <si>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</si>
  <si>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</si>
  <si>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</si>
  <si>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</si>
  <si>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</si>
  <si>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</si>
  <si>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</si>
  <si>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</si>
  <si>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</si>
  <si>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</si>
  <si>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</si>
  <si>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</si>
  <si>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</si>
  <si>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</si>
  <si>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</si>
  <si>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</si>
  <si>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</si>
  <si>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</si>
  <si>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</si>
  <si>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</si>
  <si>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</si>
  <si>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</si>
  <si>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</si>
  <si>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</si>
  <si>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</si>
  <si>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</si>
  <si>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</si>
  <si>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</si>
  <si>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</si>
  <si>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</si>
  <si>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</si>
  <si>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</si>
  <si>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</si>
  <si>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</si>
  <si>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</si>
  <si>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</si>
  <si>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</si>
  <si>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</si>
  <si>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</si>
  <si>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</si>
  <si>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</si>
  <si>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</si>
  <si>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</si>
  <si>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</si>
  <si>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</si>
  <si>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</si>
  <si>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</si>
  <si>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</si>
  <si>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</si>
  <si>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</si>
  <si>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</si>
  <si>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</si>
  <si>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</si>
  <si>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</si>
  <si>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</si>
  <si>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</si>
  <si>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</si>
  <si>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</si>
  <si>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</si>
  <si>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</si>
  <si>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</si>
  <si>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</si>
  <si>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</si>
  <si>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</si>
  <si>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</si>
  <si>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</si>
  <si>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</si>
  <si>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</si>
  <si>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</si>
  <si>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</si>
  <si>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</si>
  <si>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</si>
  <si>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</si>
  <si>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</si>
  <si>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</si>
  <si>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</si>
  <si>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</si>
  <si>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</si>
  <si>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</si>
  <si>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</si>
  <si>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</si>
  <si>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</si>
  <si>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</si>
  <si>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</si>
  <si>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</si>
  <si>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</si>
  <si>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</si>
  <si>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</si>
  <si>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</si>
  <si>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</si>
  <si>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</si>
  <si>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</si>
  <si>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</si>
  <si>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</si>
  <si>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</si>
  <si>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</si>
  <si>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</si>
  <si>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</si>
  <si>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</si>
  <si>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</si>
  <si>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</si>
  <si>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</si>
  <si>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</si>
  <si>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</si>
  <si>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</si>
  <si>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</si>
  <si>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</si>
  <si>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</si>
  <si>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</si>
  <si>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</si>
  <si>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</si>
  <si>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</si>
  <si>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</si>
  <si>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</si>
  <si>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</si>
  <si>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</si>
  <si>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</si>
  <si>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</si>
  <si>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</si>
  <si>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</si>
  <si>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</si>
  <si>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</si>
  <si>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</si>
  <si>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</si>
  <si>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</si>
  <si>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</si>
  <si>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</si>
  <si>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</si>
  <si>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</si>
  <si>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</si>
  <si>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</si>
  <si>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</si>
  <si>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</si>
  <si>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</si>
  <si>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</si>
  <si>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</si>
  <si>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</si>
  <si>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</si>
  <si>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</si>
  <si>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</si>
  <si>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</si>
  <si>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</si>
  <si>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</si>
  <si>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</si>
  <si>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</si>
  <si>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</si>
  <si>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</si>
  <si>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</si>
  <si>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</si>
  <si>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</si>
  <si>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</si>
  <si>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</si>
  <si>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</si>
  <si>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</si>
  <si>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</si>
  <si>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</si>
  <si>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</si>
  <si>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</si>
  <si>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</si>
  <si>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</si>
  <si>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</si>
  <si>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</si>
  <si>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</si>
  <si>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</si>
  <si>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</si>
  <si>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</si>
  <si>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</si>
  <si>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</si>
  <si>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</si>
  <si>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</si>
  <si>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</si>
  <si>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</si>
  <si>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</si>
  <si>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</si>
  <si>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</si>
  <si>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</si>
  <si>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</si>
  <si>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</si>
  <si>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</si>
  <si>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</si>
  <si>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</si>
  <si>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</si>
  <si>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</si>
  <si>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</si>
  <si>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</si>
  <si>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</si>
  <si>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</si>
  <si>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</si>
  <si>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</si>
  <si>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</si>
  <si>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</si>
  <si>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</si>
  <si>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</si>
  <si>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</si>
  <si>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</si>
  <si>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</si>
  <si>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</si>
  <si>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</si>
  <si>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</si>
  <si>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</si>
  <si>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</si>
  <si>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</si>
  <si>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</si>
  <si>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</si>
  <si>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</si>
  <si>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</si>
  <si>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</si>
  <si>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</si>
  <si>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</si>
  <si>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</si>
  <si>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</si>
  <si>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</si>
  <si>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</si>
  <si>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</si>
  <si>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</si>
  <si>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</si>
  <si>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</si>
  <si>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</si>
  <si>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</si>
  <si>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</si>
  <si>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</si>
  <si>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</si>
  <si>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</si>
  <si>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</si>
  <si>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</si>
  <si>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</si>
  <si>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</si>
  <si>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</si>
  <si>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</si>
  <si>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</si>
  <si>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</si>
  <si>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</si>
  <si>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</si>
  <si>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</si>
  <si>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</si>
  <si>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</si>
  <si>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</si>
  <si>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</si>
  <si>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</si>
  <si>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</si>
  <si>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</si>
  <si>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</si>
  <si>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</si>
  <si>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</si>
  <si>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</si>
  <si>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</si>
  <si>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</si>
  <si>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</si>
  <si>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</si>
  <si>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</si>
  <si>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</si>
  <si>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</si>
  <si>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</si>
  <si>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</si>
  <si>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</si>
  <si>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</si>
  <si>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</si>
  <si>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</si>
  <si>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</si>
  <si>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</si>
  <si>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</si>
  <si>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</si>
  <si>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</si>
  <si>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</si>
  <si>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</si>
  <si>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</si>
  <si>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</si>
  <si>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</si>
  <si>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</si>
  <si>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</si>
  <si>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</si>
  <si>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</si>
  <si>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</si>
  <si>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</si>
  <si>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</si>
  <si>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</si>
  <si>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</si>
  <si>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</si>
  <si>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</si>
  <si>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</si>
  <si>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</si>
  <si>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</si>
  <si>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</si>
  <si>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</si>
  <si>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</si>
  <si>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</si>
  <si>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</si>
  <si>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</si>
  <si>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</si>
  <si>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</si>
  <si>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</si>
  <si>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</si>
  <si>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</si>
  <si>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</si>
  <si>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</si>
  <si>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</si>
  <si>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</si>
  <si>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</si>
  <si>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</si>
  <si>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</si>
  <si>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</si>
  <si>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</si>
  <si>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</si>
  <si>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</si>
  <si>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</si>
  <si>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</si>
  <si>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</si>
  <si>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</si>
  <si>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</si>
  <si>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</si>
  <si>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</si>
  <si>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</si>
  <si>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</si>
  <si>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</si>
  <si>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</si>
  <si>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</si>
  <si>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</si>
  <si>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</si>
  <si>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</si>
  <si>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</si>
  <si>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</si>
  <si>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</si>
  <si>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</si>
  <si>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</si>
  <si>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</si>
  <si>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</si>
  <si>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</si>
  <si>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</si>
  <si>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</si>
  <si>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</si>
  <si>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</si>
  <si>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</si>
  <si>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</si>
  <si>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</si>
  <si>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</si>
  <si>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</si>
  <si>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</si>
  <si>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</si>
  <si>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</si>
  <si>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</si>
  <si>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</si>
  <si>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</si>
  <si>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</si>
  <si>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</si>
  <si>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</si>
  <si>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</si>
  <si>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</si>
  <si>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</si>
  <si>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</si>
  <si>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</si>
  <si>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</si>
  <si>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</si>
  <si>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</si>
  <si>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</si>
  <si>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</si>
  <si>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</si>
  <si>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</si>
  <si>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</si>
  <si>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</si>
  <si>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</si>
  <si>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</si>
  <si>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</si>
  <si>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</si>
  <si>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</si>
  <si>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</si>
  <si>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</si>
  <si>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</si>
  <si>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</si>
  <si>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</si>
  <si>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</si>
  <si>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</si>
  <si>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</si>
  <si>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</si>
  <si>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</si>
  <si>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</si>
  <si>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</si>
  <si>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</si>
  <si>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</si>
  <si>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</si>
  <si>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</si>
  <si>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</si>
  <si>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</si>
  <si>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</si>
  <si>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</si>
  <si>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</si>
  <si>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</si>
  <si>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</si>
  <si>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</si>
  <si>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</si>
  <si>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</si>
  <si>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</si>
  <si>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</si>
  <si>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</si>
  <si>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</si>
  <si>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</si>
  <si>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</si>
  <si>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</si>
  <si>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</si>
  <si>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</si>
  <si>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</si>
  <si>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</si>
  <si>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</si>
  <si>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</si>
  <si>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</si>
  <si>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</si>
  <si>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</si>
  <si>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</si>
  <si>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</si>
  <si>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</si>
  <si>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</si>
  <si>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</si>
  <si>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</si>
  <si>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</si>
  <si>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</si>
  <si>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</si>
  <si>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</si>
  <si>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</si>
  <si>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</si>
  <si>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</si>
  <si>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</si>
  <si>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</si>
  <si>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</si>
  <si>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</si>
  <si>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</si>
  <si>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</si>
  <si>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</si>
  <si>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</si>
  <si>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</si>
  <si>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</si>
  <si>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</si>
  <si>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</si>
  <si>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</si>
  <si>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</si>
  <si>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</si>
  <si>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</si>
  <si>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</si>
  <si>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</si>
  <si>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</si>
  <si>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</si>
  <si>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</si>
  <si>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</si>
  <si>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</si>
  <si>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</si>
  <si>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</si>
  <si>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</si>
  <si>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</si>
  <si>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</si>
  <si>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</si>
  <si>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</si>
  <si>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</si>
  <si>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</si>
  <si>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</si>
  <si>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</si>
  <si>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</si>
  <si>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</si>
  <si>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</si>
  <si>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</si>
  <si>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</si>
  <si>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</si>
  <si>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</si>
  <si>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</si>
  <si>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</si>
  <si>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</si>
  <si>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</si>
  <si>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</si>
  <si>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</si>
  <si>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</si>
  <si>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</si>
  <si>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</si>
  <si>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</si>
  <si>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</si>
  <si>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</si>
  <si>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</si>
  <si>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</si>
  <si>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</si>
  <si>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</si>
  <si>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</si>
  <si>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</si>
  <si>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</si>
  <si>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</si>
  <si>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</si>
  <si>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</si>
  <si>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</si>
  <si>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</si>
  <si>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</si>
  <si>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</si>
  <si>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</si>
  <si>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</si>
  <si>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</si>
  <si>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</si>
  <si>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</si>
  <si>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</si>
  <si>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</si>
  <si>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</si>
  <si>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</si>
  <si>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</si>
  <si>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</si>
  <si>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</si>
  <si>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</si>
  <si>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</si>
  <si>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</si>
  <si>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</si>
  <si>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</si>
  <si>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</si>
  <si>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</si>
  <si>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</si>
  <si>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</si>
  <si>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</si>
  <si>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</si>
  <si>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</si>
  <si>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</si>
  <si>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</si>
  <si>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</si>
  <si>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</si>
  <si>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</si>
  <si>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</si>
  <si>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</si>
  <si>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</si>
  <si>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</si>
  <si>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</si>
  <si>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</si>
  <si>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</si>
  <si>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</si>
  <si>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</si>
  <si>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</si>
  <si>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</si>
  <si>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</si>
  <si>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</si>
  <si>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</si>
  <si>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</si>
  <si>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</si>
  <si>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</si>
  <si>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</si>
  <si>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</si>
  <si>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</si>
  <si>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</si>
  <si>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</si>
  <si>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</si>
  <si>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</si>
  <si>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</si>
  <si>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</si>
  <si>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</si>
  <si>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</si>
  <si>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</si>
  <si>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</si>
  <si>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</si>
  <si>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</si>
  <si>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</si>
  <si>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</si>
  <si>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</si>
  <si>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</si>
  <si>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</si>
  <si>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</si>
  <si>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</si>
  <si>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</si>
  <si>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</si>
  <si>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</si>
  <si>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</si>
  <si>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</si>
  <si>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</si>
  <si>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</si>
  <si>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</si>
  <si>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</si>
  <si>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</si>
  <si>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</si>
  <si>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</si>
  <si>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</si>
  <si>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</si>
  <si>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</si>
  <si>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</si>
  <si>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</si>
  <si>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</si>
  <si>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</si>
  <si>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</si>
  <si>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</si>
  <si>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</si>
  <si>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</si>
  <si>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</si>
  <si>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</si>
  <si>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</si>
  <si>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</si>
  <si>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</si>
  <si>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</si>
  <si>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</si>
  <si>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</si>
  <si>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</si>
  <si>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</si>
  <si>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</si>
  <si>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</si>
  <si>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</si>
  <si>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</si>
  <si>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</si>
  <si>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</si>
  <si>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</si>
  <si>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</si>
  <si>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</si>
  <si>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</si>
  <si>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</si>
  <si>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</si>
  <si>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</si>
  <si>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</si>
  <si>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</si>
  <si>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</si>
  <si>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</si>
  <si>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</si>
  <si>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</si>
  <si>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</si>
  <si>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</si>
  <si>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</si>
  <si>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</si>
  <si>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</si>
  <si>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</si>
  <si>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</si>
  <si>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</si>
  <si>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</si>
  <si>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</si>
  <si>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</si>
  <si>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</si>
  <si>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</si>
  <si>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</si>
  <si>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</si>
  <si>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</si>
  <si>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</si>
  <si>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</si>
  <si>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</si>
  <si>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</si>
  <si>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</si>
  <si>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</si>
  <si>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</si>
  <si>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</si>
  <si>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</si>
  <si>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</si>
  <si>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</si>
  <si>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</si>
  <si>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</si>
  <si>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</si>
  <si>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</si>
  <si>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</si>
  <si>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</si>
  <si>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</si>
  <si>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</si>
  <si>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</si>
  <si>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</si>
  <si>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</si>
  <si>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</si>
  <si>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</si>
  <si>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</si>
  <si>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</si>
  <si>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</si>
  <si>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</si>
  <si>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</si>
  <si>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</si>
  <si>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</si>
  <si>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</si>
  <si>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</si>
  <si>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</si>
  <si>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</si>
  <si>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</si>
  <si>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</si>
  <si>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</si>
  <si>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</si>
  <si>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</si>
  <si>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</si>
  <si>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</si>
  <si>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</si>
  <si>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</si>
  <si>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</si>
  <si>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</si>
  <si>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</si>
  <si>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</si>
  <si>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</si>
  <si>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</si>
  <si>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</si>
  <si>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</si>
  <si>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</si>
  <si>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</si>
  <si>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</si>
  <si>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</si>
  <si>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</si>
  <si>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</si>
  <si>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</si>
  <si>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</si>
  <si>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</si>
  <si>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</si>
  <si>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</si>
  <si>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</si>
  <si>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</si>
  <si>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</si>
  <si>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</si>
  <si>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</si>
  <si>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</si>
  <si>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</si>
  <si>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</si>
  <si>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</si>
  <si>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</si>
  <si>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</si>
  <si>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</si>
  <si>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</si>
  <si>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</si>
  <si>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</si>
  <si>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</si>
  <si>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</si>
  <si>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</si>
  <si>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</si>
  <si>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</si>
  <si>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</si>
  <si>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</si>
  <si>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</si>
  <si>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</si>
  <si>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</si>
  <si>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</si>
  <si>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</si>
  <si>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</si>
  <si>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</si>
  <si>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</si>
  <si>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</si>
  <si>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</si>
  <si>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</si>
  <si>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</si>
  <si>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</si>
  <si>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</si>
  <si>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</si>
  <si>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</si>
  <si>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</si>
  <si>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</si>
  <si>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</si>
  <si>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</si>
  <si>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</si>
  <si>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</si>
  <si>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</si>
  <si>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</si>
  <si>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</si>
  <si>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</si>
  <si>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</si>
  <si>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</si>
  <si>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</si>
  <si>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</si>
  <si>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</si>
  <si>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</si>
  <si>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</si>
  <si>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</si>
  <si>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</si>
  <si>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</si>
  <si>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</si>
  <si>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</si>
  <si>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</si>
  <si>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</si>
  <si>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</si>
  <si>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</si>
  <si>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</si>
  <si>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</si>
  <si>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</si>
  <si>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</si>
  <si>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</si>
  <si>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</si>
  <si>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</si>
  <si>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</si>
  <si>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</si>
  <si>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</si>
  <si>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</si>
  <si>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</si>
  <si>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</si>
  <si>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</si>
  <si>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</si>
  <si>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</si>
  <si>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</si>
  <si>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</si>
  <si>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</si>
  <si>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</si>
  <si>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</si>
  <si>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</si>
  <si>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</si>
  <si>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</si>
  <si>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</si>
  <si>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</si>
  <si>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</si>
  <si>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</si>
  <si>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</si>
  <si>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</si>
  <si>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</si>
  <si>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</si>
  <si>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</si>
  <si>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</si>
  <si>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</si>
  <si>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</si>
  <si>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</si>
  <si>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</si>
  <si>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</si>
  <si>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</si>
  <si>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</si>
  <si>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</si>
  <si>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</si>
  <si>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</si>
  <si>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</si>
  <si>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</si>
  <si>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</si>
  <si>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</si>
  <si>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</si>
  <si>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</si>
  <si>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</si>
  <si>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</si>
  <si>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</si>
  <si>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</si>
  <si>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</si>
  <si>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</si>
  <si>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</si>
  <si>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</si>
  <si>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</si>
  <si>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</si>
  <si>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</si>
  <si>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</si>
  <si>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</si>
  <si>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</si>
  <si>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</si>
  <si>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</si>
  <si>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</si>
  <si>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</si>
  <si>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</si>
  <si>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</si>
  <si>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</si>
  <si>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</si>
  <si>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</si>
  <si>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</si>
  <si>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</si>
  <si>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</si>
  <si>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</si>
  <si>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</si>
  <si>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</si>
  <si>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</si>
  <si>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</si>
  <si>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</si>
  <si>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</si>
  <si>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</si>
  <si>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</si>
  <si>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</si>
  <si>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</si>
  <si>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</si>
  <si>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</si>
  <si>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</si>
  <si>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</si>
  <si>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</si>
  <si>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</si>
  <si>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</si>
  <si>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</si>
  <si>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</si>
  <si>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</si>
  <si>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</si>
  <si>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</si>
  <si>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</si>
  <si>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</si>
  <si>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</si>
  <si>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</si>
  <si>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</si>
  <si>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</si>
  <si>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</si>
  <si>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</si>
  <si>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</si>
  <si>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</si>
  <si>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</si>
  <si>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</si>
  <si>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</si>
  <si>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</si>
  <si>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</si>
  <si>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</si>
  <si>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</si>
  <si>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</si>
  <si>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</si>
  <si>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</si>
  <si>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</si>
  <si>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</si>
  <si>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</si>
  <si>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</si>
  <si>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</si>
  <si>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</si>
  <si>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</si>
  <si>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</si>
  <si>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</si>
  <si>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</si>
  <si>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</si>
  <si>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</si>
  <si>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</si>
  <si>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</si>
  <si>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</si>
  <si>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</si>
  <si>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</si>
  <si>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</si>
  <si>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</si>
  <si>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</si>
  <si>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</si>
  <si>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</si>
  <si>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</si>
  <si>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</si>
  <si>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</si>
  <si>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</si>
  <si>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</si>
  <si>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</si>
  <si>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</si>
  <si>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</si>
  <si>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</si>
  <si>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</si>
  <si>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</si>
  <si>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</si>
  <si>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</si>
  <si>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</si>
  <si>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</si>
  <si>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</si>
  <si>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</si>
  <si>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</si>
  <si>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</si>
  <si>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</si>
  <si>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</si>
  <si>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</si>
  <si>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</si>
  <si>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</si>
  <si>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</si>
  <si>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</si>
  <si>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</si>
  <si>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</si>
  <si>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</si>
  <si>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</si>
  <si>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</si>
  <si>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</si>
  <si>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</si>
  <si>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</si>
  <si>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</si>
  <si>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</si>
  <si>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</si>
  <si>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</si>
  <si>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</si>
  <si>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</si>
  <si>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</si>
  <si>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</si>
  <si>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</si>
  <si>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</si>
  <si>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</si>
  <si>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</si>
  <si>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</si>
  <si>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</si>
  <si>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</si>
  <si>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</si>
  <si>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</si>
  <si>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</si>
  <si>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</si>
  <si>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</si>
  <si>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</si>
  <si>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</si>
  <si>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</si>
  <si>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</si>
  <si>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</si>
  <si>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</si>
  <si>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</si>
  <si>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</si>
  <si>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</si>
  <si>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</si>
  <si>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</si>
  <si>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</si>
  <si>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</si>
  <si>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</si>
  <si>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</si>
  <si>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</si>
  <si>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</si>
  <si>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</si>
  <si>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</si>
  <si>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</si>
  <si>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</si>
  <si>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</si>
  <si>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</si>
  <si>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</si>
  <si>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</si>
  <si>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</si>
  <si>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</si>
  <si>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</si>
  <si>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</si>
  <si>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</si>
  <si>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</si>
  <si>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</si>
  <si>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</si>
  <si>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</si>
  <si>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</si>
  <si>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</si>
  <si>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</si>
  <si>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</si>
  <si>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</si>
  <si>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</si>
  <si>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</si>
  <si>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</si>
  <si>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</si>
  <si>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</si>
  <si>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</si>
  <si>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</si>
  <si>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</si>
  <si>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</si>
  <si>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</si>
  <si>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</si>
  <si>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</si>
  <si>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</si>
  <si>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</si>
  <si>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</si>
  <si>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</si>
  <si>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</si>
  <si>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</si>
  <si>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</si>
  <si>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</si>
  <si>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</si>
  <si>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</si>
  <si>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</si>
  <si>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</si>
  <si>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</si>
  <si>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</si>
  <si>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</si>
  <si>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</si>
  <si>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</si>
  <si>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</si>
  <si>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</si>
  <si>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</si>
  <si>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</si>
  <si>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</si>
  <si>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</si>
  <si>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</si>
  <si>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</si>
  <si>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</si>
  <si>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</si>
  <si>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</si>
  <si>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</si>
  <si>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</si>
  <si>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</si>
  <si>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</si>
  <si>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</si>
  <si>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</si>
  <si>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</si>
  <si>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</si>
  <si>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</si>
  <si>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</si>
  <si>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</si>
  <si>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</si>
  <si>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</si>
  <si>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</si>
  <si>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</si>
  <si>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</si>
  <si>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</si>
  <si>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</si>
  <si>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</si>
  <si>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</si>
  <si>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</si>
  <si>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</si>
  <si>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</si>
  <si>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</si>
  <si>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</si>
  <si>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</si>
  <si>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</si>
  <si>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</si>
  <si>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</si>
  <si>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</si>
  <si>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</si>
  <si>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</si>
  <si>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</si>
  <si>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</si>
  <si>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</si>
  <si>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</si>
  <si>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</si>
  <si>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</si>
  <si>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</si>
  <si>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</si>
  <si>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</si>
  <si>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</si>
  <si>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</si>
  <si>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</si>
  <si>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</si>
  <si>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</si>
  <si>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</si>
  <si>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</si>
  <si>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</si>
  <si>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</si>
  <si>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</si>
  <si>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</si>
  <si>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</si>
  <si>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</si>
  <si>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</si>
  <si>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</si>
  <si>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</si>
  <si>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</si>
  <si>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</si>
  <si>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</si>
  <si>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</si>
  <si>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</si>
  <si>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</si>
  <si>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</si>
  <si>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</si>
  <si>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</si>
  <si>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</si>
  <si>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</si>
  <si>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</si>
  <si>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</si>
  <si>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</si>
  <si>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</si>
  <si>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</si>
  <si>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</si>
  <si>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</si>
  <si>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</si>
  <si>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</si>
  <si>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</si>
  <si>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</si>
  <si>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</si>
  <si>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</si>
  <si>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</si>
  <si>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</si>
  <si>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</si>
  <si>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</si>
  <si>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</si>
  <si>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</si>
  <si>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</si>
  <si>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</si>
  <si>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</si>
  <si>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</si>
  <si>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</si>
  <si>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</si>
  <si>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</si>
  <si>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</si>
  <si>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</si>
  <si>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</si>
  <si>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</si>
  <si>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</si>
  <si>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</si>
  <si>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</si>
  <si>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</si>
  <si>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</si>
  <si>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</si>
  <si>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</si>
  <si>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</si>
  <si>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</si>
  <si>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</si>
  <si>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</si>
  <si>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</si>
  <si>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</si>
  <si>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</si>
  <si>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</si>
  <si>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</si>
  <si>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</si>
  <si>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</si>
  <si>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</si>
  <si>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</si>
  <si>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</si>
  <si>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</si>
  <si>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</si>
  <si>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</si>
  <si>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</si>
  <si>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</si>
  <si>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</si>
  <si>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</si>
  <si>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</si>
  <si>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</si>
  <si>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</si>
  <si>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</si>
  <si>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</si>
  <si>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</si>
  <si>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</si>
  <si>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</si>
  <si>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</si>
  <si>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</si>
  <si>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</si>
  <si>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</si>
  <si>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</si>
  <si>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</si>
  <si>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</si>
  <si>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</si>
  <si>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</si>
  <si>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</si>
  <si>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</si>
  <si>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</si>
  <si>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</si>
  <si>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</si>
  <si>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</si>
  <si>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</si>
  <si>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</si>
  <si>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</si>
  <si>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</si>
  <si>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</si>
  <si>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</si>
  <si>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</si>
  <si>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</si>
  <si>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</si>
  <si>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</si>
  <si>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</si>
  <si>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</si>
  <si>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</si>
  <si>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</si>
  <si>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</si>
  <si>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</si>
  <si>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</si>
  <si>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</si>
  <si>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</si>
  <si>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</si>
  <si>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</si>
  <si>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</si>
  <si>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</si>
  <si>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</si>
  <si>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</si>
  <si>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</si>
  <si>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</si>
  <si>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</si>
  <si>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</si>
  <si>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</si>
  <si>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</si>
  <si>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</si>
  <si>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</si>
  <si>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</si>
  <si>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</si>
  <si>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</si>
  <si>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</si>
  <si>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</si>
  <si>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</si>
  <si>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</si>
  <si>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</si>
  <si>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</si>
  <si>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</si>
  <si>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</si>
  <si>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</si>
  <si>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</si>
  <si>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</si>
  <si>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</si>
  <si>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</si>
  <si>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</si>
  <si>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</si>
  <si>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</si>
  <si>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</si>
  <si>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</si>
  <si>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</si>
  <si>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</si>
  <si>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</si>
  <si>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</si>
  <si>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</si>
  <si>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</si>
  <si>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</si>
  <si>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</si>
  <si>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</si>
  <si>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</si>
  <si>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</si>
  <si>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</si>
  <si>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</si>
  <si>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</si>
  <si>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</si>
  <si>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</si>
  <si>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</si>
  <si>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</si>
  <si>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</si>
  <si>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</si>
  <si>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</si>
  <si>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</si>
  <si>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</si>
  <si>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</si>
  <si>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</si>
  <si>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</si>
  <si>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</si>
  <si>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</si>
  <si>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</si>
  <si>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</si>
  <si>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</si>
  <si>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</si>
  <si>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</si>
  <si>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</si>
  <si>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</si>
  <si>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</si>
  <si>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</si>
  <si>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</si>
  <si>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</si>
  <si>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</si>
  <si>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</si>
  <si>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</si>
  <si>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</si>
  <si>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</si>
  <si>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</si>
  <si>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</si>
  <si>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</si>
  <si>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</si>
  <si>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</si>
  <si>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</si>
  <si>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</si>
  <si>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</si>
  <si>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</si>
  <si>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</si>
  <si>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</si>
  <si>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</si>
  <si>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</si>
  <si>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</si>
  <si>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</si>
  <si>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</si>
  <si>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</si>
  <si>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</si>
  <si>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</si>
  <si>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</si>
  <si>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</si>
  <si>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</si>
  <si>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</si>
  <si>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</si>
  <si>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</si>
  <si>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</si>
  <si>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</si>
  <si>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</si>
  <si>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</si>
  <si>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</si>
  <si>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</si>
  <si>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</si>
  <si>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</si>
  <si>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</si>
  <si>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</si>
  <si>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</si>
  <si>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</si>
  <si>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</si>
  <si>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</si>
  <si>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</si>
  <si>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</si>
  <si>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</si>
  <si>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</si>
  <si>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</si>
  <si>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</si>
  <si>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</si>
  <si>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</si>
  <si>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</si>
  <si>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</si>
  <si>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</si>
  <si>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</si>
  <si>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</si>
  <si>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</si>
  <si>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</si>
  <si>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</si>
  <si>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</si>
  <si>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</si>
  <si>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</si>
  <si>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</si>
  <si>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</si>
  <si>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</si>
  <si>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</si>
  <si>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</si>
  <si>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</si>
  <si>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</si>
  <si>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</si>
  <si>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</si>
  <si>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</si>
  <si>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</si>
  <si>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</si>
  <si>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</si>
  <si>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</si>
  <si>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</si>
  <si>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</si>
  <si>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</si>
  <si>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</si>
  <si>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</si>
  <si>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</si>
  <si>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</si>
  <si>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</si>
  <si>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</si>
  <si>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</si>
  <si>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</si>
  <si>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</si>
  <si>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</si>
  <si>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</si>
  <si>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</si>
  <si>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</si>
  <si>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</si>
  <si>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</si>
  <si>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</si>
  <si>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</si>
  <si>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</si>
  <si>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</si>
  <si>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</si>
  <si>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</si>
  <si>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</si>
  <si>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</si>
  <si>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</si>
  <si>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</si>
  <si>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</si>
  <si>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</si>
  <si>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</si>
  <si>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</si>
  <si>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</si>
  <si>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</si>
  <si>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</si>
  <si>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</si>
  <si>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</si>
  <si>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</si>
  <si>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</si>
  <si>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</si>
  <si>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</si>
  <si>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</si>
  <si>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</si>
  <si>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</si>
  <si>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</si>
  <si>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</si>
  <si>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</si>
  <si>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</si>
  <si>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</si>
  <si>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</si>
  <si>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</si>
  <si>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</si>
  <si>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</si>
  <si>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</si>
  <si>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</si>
  <si>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</si>
  <si>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</si>
  <si>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</si>
  <si>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</si>
  <si>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</si>
  <si>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</si>
  <si>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</si>
  <si>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</si>
  <si>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</si>
  <si>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</si>
  <si>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</si>
  <si>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</si>
  <si>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</si>
  <si>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</si>
  <si>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</si>
  <si>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</si>
  <si>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</si>
  <si>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</si>
  <si>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</si>
  <si>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</si>
  <si>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</si>
  <si>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</si>
  <si>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</si>
  <si>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</si>
  <si>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</si>
  <si>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</si>
  <si>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</si>
  <si>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</si>
  <si>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</si>
  <si>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</si>
  <si>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</si>
  <si>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</si>
  <si>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</si>
  <si>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</si>
  <si>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</si>
  <si>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</si>
  <si>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</si>
  <si>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</si>
  <si>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</si>
  <si>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</si>
  <si>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</si>
  <si>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</si>
  <si>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</si>
  <si>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</si>
  <si>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</si>
  <si>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</si>
  <si>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</si>
  <si>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</si>
  <si>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</si>
  <si>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</si>
  <si>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</si>
  <si>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</si>
  <si>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</si>
  <si>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</si>
  <si>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</si>
  <si>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</si>
  <si>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</si>
  <si>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</si>
  <si>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</si>
  <si>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</si>
  <si>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</si>
  <si>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</si>
  <si>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</si>
  <si>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</si>
  <si>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</si>
  <si>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</si>
  <si>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</si>
  <si>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</si>
  <si>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</si>
  <si>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</si>
  <si>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</si>
  <si>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</si>
  <si>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</si>
  <si>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</si>
  <si>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</si>
  <si>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</si>
  <si>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</si>
  <si>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</si>
  <si>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</si>
  <si>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</si>
  <si>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</si>
  <si>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</si>
  <si>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</si>
  <si>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</si>
  <si>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</si>
  <si>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</si>
  <si>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</si>
  <si>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</si>
  <si>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</si>
  <si>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</si>
  <si>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</si>
  <si>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</si>
  <si>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</si>
  <si>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</si>
  <si>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</si>
  <si>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</si>
  <si>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</si>
  <si>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</si>
  <si>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</si>
  <si>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</si>
  <si>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</si>
  <si>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</si>
  <si>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</si>
  <si>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</si>
  <si>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</si>
  <si>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</si>
  <si>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</si>
  <si>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</si>
  <si>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</si>
  <si>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</si>
  <si>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</si>
  <si>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</si>
  <si>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</si>
  <si>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</si>
  <si>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</si>
  <si>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</si>
  <si>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</si>
  <si>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</si>
  <si>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</si>
  <si>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</si>
  <si>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</si>
  <si>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</si>
  <si>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</si>
  <si>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</si>
  <si>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</si>
  <si>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</si>
  <si>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</si>
  <si>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</si>
  <si>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</si>
  <si>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</si>
  <si>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</si>
  <si>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</si>
  <si>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</si>
  <si>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</si>
  <si>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</si>
  <si>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</si>
  <si>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</si>
  <si>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</si>
  <si>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</si>
  <si>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</si>
  <si>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</si>
  <si>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</si>
  <si>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</si>
  <si>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</si>
  <si>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</si>
  <si>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</si>
  <si>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</si>
  <si>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</si>
  <si>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</si>
  <si>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</si>
  <si>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</si>
  <si>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</si>
  <si>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</si>
  <si>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</si>
  <si>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</si>
  <si>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</si>
  <si>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</si>
  <si>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</si>
  <si>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</si>
  <si>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</si>
  <si>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</si>
  <si>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</si>
  <si>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</si>
  <si>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</si>
  <si>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</si>
  <si>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</si>
  <si>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</si>
  <si>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</si>
  <si>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</si>
  <si>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</si>
  <si>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</si>
  <si>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</si>
  <si>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</si>
  <si>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</si>
  <si>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</si>
  <si>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</si>
  <si>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</si>
  <si>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</si>
  <si>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</si>
  <si>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</si>
  <si>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</si>
  <si>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</si>
  <si>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</si>
  <si>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</si>
  <si>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</si>
  <si>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</si>
  <si>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</si>
  <si>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</si>
  <si>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</si>
  <si>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</si>
  <si>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</si>
  <si>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</si>
  <si>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</si>
  <si>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</si>
  <si>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</si>
  <si>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</si>
  <si>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</si>
  <si>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</si>
  <si>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</si>
  <si>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</si>
  <si>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</si>
  <si>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</si>
  <si>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</si>
  <si>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</si>
  <si>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</si>
  <si>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</si>
  <si>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</si>
  <si>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</si>
  <si>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</si>
  <si>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</si>
  <si>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</si>
  <si>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</si>
  <si>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</si>
  <si>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</si>
  <si>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</si>
  <si>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</si>
  <si>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</si>
  <si>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</si>
  <si>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</si>
  <si>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</si>
  <si>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</si>
  <si>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</si>
  <si>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</si>
  <si>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</si>
  <si>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</si>
  <si>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</si>
  <si>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</si>
  <si>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</si>
  <si>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</si>
  <si>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</si>
  <si>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</si>
  <si>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</si>
  <si>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</si>
  <si>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</si>
  <si>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</si>
  <si>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</si>
  <si>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</si>
  <si>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</si>
  <si>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</si>
  <si>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</si>
  <si>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</si>
  <si>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</si>
  <si>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</si>
  <si>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</si>
  <si>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</si>
  <si>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</si>
  <si>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</si>
  <si>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</si>
  <si>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</si>
  <si>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</si>
  <si>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</si>
  <si>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</si>
  <si>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</si>
  <si>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</si>
  <si>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</si>
  <si>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</si>
  <si>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</si>
  <si>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</si>
  <si>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</si>
  <si>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</si>
  <si>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</si>
  <si>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</si>
  <si>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</si>
  <si>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</si>
  <si>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</si>
  <si>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</si>
  <si>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</si>
  <si>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</si>
  <si>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</si>
  <si>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</si>
  <si>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</si>
  <si>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</si>
  <si>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</si>
  <si>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</si>
  <si>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</si>
  <si>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</si>
  <si>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</si>
  <si>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</si>
  <si>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</si>
  <si>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</si>
  <si>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</si>
  <si>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</si>
  <si>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</si>
  <si>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</si>
  <si>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</si>
  <si>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</si>
  <si>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</si>
  <si>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</si>
  <si>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</si>
  <si>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</si>
  <si>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</si>
  <si>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</si>
  <si>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</si>
  <si>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</si>
  <si>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</si>
  <si>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</si>
  <si>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</si>
  <si>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</si>
  <si>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</si>
  <si>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</si>
  <si>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</si>
  <si>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</si>
  <si>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</si>
  <si>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</si>
  <si>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</si>
  <si>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</si>
  <si>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</si>
  <si>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</si>
  <si>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</si>
  <si>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</si>
  <si>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</si>
  <si>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</si>
  <si>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</si>
  <si>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</si>
  <si>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</si>
  <si>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</si>
  <si>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</si>
  <si>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</si>
  <si>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</si>
  <si>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</si>
  <si>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</si>
  <si>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</si>
  <si>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</si>
  <si>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</si>
  <si>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</si>
  <si>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</si>
  <si>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</si>
  <si>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</si>
  <si>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</si>
  <si>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</si>
  <si>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</si>
  <si>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</si>
  <si>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</si>
  <si>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</si>
  <si>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</si>
  <si>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</si>
  <si>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</si>
  <si>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</si>
  <si>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</si>
  <si>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</si>
  <si>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</si>
  <si>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</si>
  <si>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</si>
  <si>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</si>
  <si>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</si>
  <si>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</si>
  <si>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</si>
  <si>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</si>
  <si>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</si>
  <si>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</si>
  <si>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</si>
  <si>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</si>
  <si>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</si>
  <si>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</si>
  <si>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</si>
  <si>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</si>
  <si>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</si>
  <si>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</si>
  <si>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</si>
  <si>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</si>
  <si>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</si>
  <si>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</si>
  <si>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</si>
  <si>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</si>
  <si>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</si>
  <si>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</si>
  <si>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</si>
  <si>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</si>
  <si>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</si>
  <si>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</si>
  <si>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</si>
  <si>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</si>
  <si>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</si>
  <si>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</si>
  <si>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</si>
  <si>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</si>
  <si>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</si>
  <si>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</si>
  <si>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</si>
  <si>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</si>
  <si>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</si>
  <si>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</si>
  <si>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</si>
  <si>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</si>
  <si>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</si>
  <si>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</si>
  <si>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</si>
  <si>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</si>
  <si>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</si>
  <si>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</si>
  <si>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</si>
  <si>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</si>
  <si>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</si>
  <si>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</si>
  <si>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</si>
  <si>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</si>
  <si>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</si>
  <si>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</si>
  <si>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</si>
  <si>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</si>
  <si>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</si>
  <si>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</si>
  <si>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</si>
  <si>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</si>
  <si>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</si>
  <si>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</si>
  <si>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</si>
  <si>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</si>
  <si>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</si>
  <si>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</si>
  <si>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</si>
  <si>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</si>
  <si>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</si>
  <si>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</si>
  <si>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</si>
  <si>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</si>
  <si>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</si>
  <si>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</si>
  <si>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</si>
  <si>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</si>
  <si>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</si>
  <si>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</si>
  <si>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</si>
  <si>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</si>
  <si>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</si>
  <si>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</si>
  <si>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</si>
  <si>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</si>
  <si>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</si>
  <si>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</si>
  <si>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</si>
  <si>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</si>
  <si>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</si>
  <si>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</si>
  <si>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</si>
  <si>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</si>
  <si>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</si>
  <si>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</si>
  <si>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</si>
  <si>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</si>
  <si>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</si>
  <si>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</si>
  <si>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</si>
  <si>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</si>
  <si>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</si>
  <si>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</si>
  <si>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</si>
  <si>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</si>
  <si>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</si>
  <si>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</si>
  <si>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</si>
  <si>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</si>
  <si>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</si>
  <si>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</si>
  <si>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</si>
  <si>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</si>
  <si>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</si>
  <si>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</si>
  <si>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</si>
  <si>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</si>
  <si>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</si>
  <si>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</si>
  <si>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</si>
  <si>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</si>
  <si>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</si>
  <si>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</si>
  <si>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</si>
  <si>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</si>
  <si>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</si>
  <si>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</si>
  <si>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</si>
  <si>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</si>
  <si>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</si>
  <si>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</si>
  <si>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</si>
  <si>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</si>
  <si>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</si>
  <si>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</si>
  <si>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</si>
  <si>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</si>
  <si>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</si>
  <si>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</si>
  <si>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</si>
  <si>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</si>
  <si>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</si>
  <si>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</si>
  <si>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</si>
  <si>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</si>
  <si>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</si>
  <si>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</si>
  <si>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</si>
  <si>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</si>
  <si>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</si>
  <si>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</si>
  <si>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</si>
  <si>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</si>
  <si>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</si>
  <si>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</si>
  <si>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</si>
  <si>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</si>
  <si>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</si>
  <si>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</si>
  <si>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</si>
  <si>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</si>
  <si>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</si>
  <si>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</si>
  <si>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</si>
  <si>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</si>
  <si>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</si>
  <si>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</si>
  <si>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</si>
  <si>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</si>
  <si>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</si>
  <si>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</si>
  <si>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</si>
  <si>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</si>
  <si>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</si>
  <si>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</si>
  <si>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</si>
  <si>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</si>
  <si>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</si>
  <si>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</si>
  <si>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</si>
  <si>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</si>
  <si>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</si>
  <si>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</si>
  <si>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</si>
  <si>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</si>
  <si>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</si>
  <si>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</si>
  <si>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</si>
  <si>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</si>
  <si>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</si>
  <si>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</si>
  <si>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</si>
  <si>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</si>
  <si>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</si>
  <si>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</si>
  <si>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</si>
  <si>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</si>
  <si>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</si>
  <si>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</si>
  <si>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</si>
  <si>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</si>
  <si>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</si>
  <si>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</si>
  <si>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</si>
  <si>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</si>
  <si>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</si>
  <si>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</si>
  <si>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</si>
  <si>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</si>
  <si>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</si>
  <si>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</si>
  <si>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</si>
  <si>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</si>
  <si>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</si>
  <si>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</si>
  <si>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</si>
  <si>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</si>
  <si>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</si>
  <si>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</si>
  <si>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</si>
  <si>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</si>
  <si>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</si>
  <si>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</si>
  <si>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</si>
  <si>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</si>
  <si>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</si>
  <si>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</si>
  <si>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</si>
  <si>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</si>
  <si>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</si>
  <si>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</si>
  <si>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</si>
  <si>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</si>
  <si>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</si>
  <si>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</si>
  <si>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</si>
  <si>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</si>
  <si>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</si>
  <si>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</si>
  <si>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</si>
  <si>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</si>
  <si>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</si>
  <si>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</si>
  <si>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</si>
  <si>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</si>
  <si>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</si>
  <si>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</si>
  <si>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</si>
  <si>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</si>
  <si>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</si>
  <si>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</si>
  <si>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</si>
  <si>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</si>
  <si>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</si>
  <si>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</si>
  <si>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</si>
  <si>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</si>
  <si>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</si>
  <si>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</si>
  <si>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</si>
  <si>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</si>
  <si>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</si>
  <si>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</si>
  <si>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</si>
  <si>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</si>
  <si>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</si>
  <si>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</si>
  <si>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</si>
  <si>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</si>
  <si>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</si>
  <si>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</si>
  <si>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</si>
  <si>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</si>
  <si>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</si>
  <si>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</si>
  <si>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</si>
  <si>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</si>
  <si>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</si>
  <si>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</si>
  <si>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</si>
  <si>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</si>
  <si>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</si>
  <si>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</si>
  <si>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</si>
  <si>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</si>
  <si>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</si>
  <si>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</si>
  <si>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</si>
  <si>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</si>
  <si>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</si>
  <si>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</si>
  <si>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</si>
  <si>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</si>
  <si>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</si>
  <si>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</si>
  <si>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</si>
  <si>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</si>
  <si>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</si>
  <si>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</si>
  <si>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</si>
  <si>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</si>
  <si>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</si>
  <si>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</si>
  <si>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</si>
  <si>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</si>
  <si>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</si>
  <si>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</si>
  <si>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</si>
  <si>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</si>
  <si>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</si>
  <si>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</si>
  <si>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</si>
  <si>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</si>
  <si>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</si>
  <si>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</si>
  <si>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</si>
  <si>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</si>
  <si>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</si>
  <si>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</si>
  <si>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</si>
  <si>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</si>
  <si>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</si>
  <si>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</si>
  <si>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</si>
  <si>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</si>
  <si>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</si>
  <si>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</si>
  <si>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</si>
  <si>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</si>
  <si>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</si>
  <si>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</si>
  <si>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</si>
  <si>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</si>
  <si>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</si>
  <si>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</si>
  <si>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</si>
  <si>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</si>
  <si>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</si>
  <si>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</si>
  <si>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</si>
  <si>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</si>
  <si>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</si>
  <si>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</si>
  <si>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</si>
  <si>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</si>
  <si>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</si>
  <si>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</si>
  <si>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</si>
  <si>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</si>
  <si>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</si>
  <si>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</si>
  <si>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</si>
  <si>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</si>
  <si>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</si>
  <si>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</si>
  <si>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</si>
  <si>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</si>
  <si>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</si>
  <si>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</si>
  <si>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</si>
  <si>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</si>
  <si>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</si>
  <si>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</si>
  <si>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</si>
  <si>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</si>
  <si>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</si>
  <si>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</si>
  <si>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</si>
  <si>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</si>
  <si>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</si>
  <si>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</si>
  <si>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</si>
  <si>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</si>
  <si>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</si>
  <si>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</si>
  <si>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</si>
  <si>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</si>
  <si>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</si>
  <si>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</si>
  <si>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</si>
  <si>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</si>
  <si>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</si>
  <si>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</si>
  <si>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</si>
  <si>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</si>
  <si>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</si>
  <si>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</si>
  <si>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</si>
  <si>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</si>
  <si>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</si>
  <si>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</si>
  <si>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</si>
  <si>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</si>
  <si>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</si>
  <si>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</si>
  <si>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</si>
  <si>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</si>
  <si>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</si>
  <si>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</si>
  <si>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</si>
  <si>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</si>
  <si>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</si>
  <si>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</si>
  <si>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</si>
  <si>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</si>
  <si>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</si>
  <si>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</si>
  <si>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</si>
  <si>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</si>
  <si>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</si>
  <si>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</si>
  <si>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</si>
  <si>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</si>
  <si>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</si>
  <si>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</si>
  <si>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</si>
  <si>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</si>
  <si>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</si>
  <si>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</si>
  <si>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</si>
  <si>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</si>
  <si>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</si>
  <si>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</si>
  <si>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</si>
  <si>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</si>
  <si>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</si>
  <si>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</si>
  <si>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</si>
  <si>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</si>
  <si>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</si>
  <si>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</si>
  <si>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</si>
  <si>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</si>
  <si>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</si>
  <si>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</si>
  <si>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</si>
  <si>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</si>
  <si>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</si>
  <si>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</si>
  <si>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</si>
  <si>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</si>
  <si>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</si>
  <si>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</si>
  <si>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</si>
  <si>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</si>
  <si>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</si>
  <si>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</si>
  <si>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</si>
  <si>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</si>
  <si>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</si>
  <si>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</si>
  <si>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</si>
  <si>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</si>
  <si>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</si>
  <si>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</si>
  <si>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</si>
  <si>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</si>
  <si>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</si>
  <si>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</si>
  <si>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</si>
  <si>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</si>
  <si>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</si>
  <si>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</si>
  <si>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</si>
  <si>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</si>
  <si>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</si>
  <si>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</si>
  <si>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</si>
  <si>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</si>
  <si>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</si>
  <si>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</si>
  <si>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</si>
  <si>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</si>
  <si>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</si>
  <si>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</si>
  <si>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</si>
  <si>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</si>
  <si>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</si>
  <si>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</si>
  <si>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</si>
  <si>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</si>
  <si>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</si>
  <si>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</si>
  <si>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</si>
  <si>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</si>
  <si>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</si>
  <si>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</si>
  <si>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</si>
  <si>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</si>
  <si>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</si>
  <si>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</si>
  <si>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</si>
  <si>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</si>
  <si>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</si>
  <si>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</si>
  <si>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</si>
  <si>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</si>
  <si>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</si>
  <si>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</si>
  <si>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</si>
  <si>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</si>
  <si>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</si>
  <si>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</si>
  <si>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</si>
  <si>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</si>
  <si>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</si>
  <si>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</si>
  <si>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</si>
  <si>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</si>
  <si>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</si>
  <si>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</si>
  <si>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</si>
  <si>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</si>
  <si>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</si>
  <si>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</si>
  <si>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</si>
  <si>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</si>
  <si>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</si>
  <si>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</si>
  <si>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</si>
  <si>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</si>
  <si>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</si>
  <si>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</si>
  <si>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</si>
  <si>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</si>
  <si>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</si>
  <si>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</si>
  <si>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</si>
  <si>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</si>
  <si>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</si>
  <si>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</si>
  <si>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</si>
  <si>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</si>
  <si>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</si>
  <si>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</si>
  <si>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</si>
  <si>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</si>
  <si>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</si>
  <si>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</si>
  <si>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</si>
  <si>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</si>
  <si>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</si>
  <si>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</si>
  <si>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</si>
  <si>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</si>
  <si>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</si>
  <si>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</si>
  <si>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</si>
  <si>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</si>
  <si>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</si>
  <si>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</si>
  <si>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</si>
  <si>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</si>
  <si>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</si>
  <si>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</si>
  <si>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</si>
  <si>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</si>
  <si>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</si>
  <si>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</si>
  <si>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</si>
  <si>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</si>
  <si>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</si>
  <si>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</si>
  <si>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</si>
  <si>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</si>
  <si>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</si>
  <si>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</si>
  <si>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</si>
  <si>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</si>
  <si>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</si>
  <si>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</si>
  <si>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</si>
  <si>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</si>
  <si>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</si>
  <si>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</si>
  <si>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</si>
  <si>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</si>
  <si>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</si>
  <si>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</si>
  <si>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</si>
  <si>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</si>
  <si>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</si>
  <si>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</si>
  <si>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</si>
  <si>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</si>
  <si>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</si>
  <si>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</si>
  <si>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</si>
  <si>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</si>
  <si>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</si>
  <si>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</si>
  <si>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</si>
  <si>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</si>
  <si>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</si>
  <si>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</si>
  <si>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</si>
  <si>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</si>
  <si>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</si>
  <si>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</si>
  <si>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</si>
  <si>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</si>
  <si>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</si>
  <si>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</si>
  <si>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</si>
  <si>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</si>
  <si>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</si>
  <si>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</si>
  <si>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</si>
  <si>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</si>
  <si>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</si>
  <si>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</si>
  <si>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</si>
  <si>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</si>
  <si>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</si>
  <si>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</si>
  <si>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</si>
  <si>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</si>
  <si>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</si>
  <si>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</si>
  <si>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</si>
  <si>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</si>
  <si>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</si>
  <si>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</si>
  <si>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</si>
  <si>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</si>
  <si>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</si>
  <si>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</si>
  <si>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</si>
  <si>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</si>
  <si>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</si>
  <si>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</si>
  <si>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</si>
  <si>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</si>
  <si>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</si>
  <si>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</si>
  <si>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</si>
  <si>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</si>
  <si>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</si>
  <si>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</si>
  <si>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</si>
  <si>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</si>
  <si>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</si>
  <si>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</si>
  <si>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</si>
  <si>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</si>
  <si>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</si>
  <si>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</si>
  <si>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</si>
  <si>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</si>
  <si>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</si>
  <si>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</si>
  <si>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</si>
  <si>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</si>
  <si>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</si>
  <si>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</si>
  <si>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</si>
  <si>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</si>
  <si>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</si>
  <si>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</si>
  <si>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</si>
  <si>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</si>
  <si>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</si>
  <si>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</si>
  <si>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</si>
  <si>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</si>
  <si>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</si>
  <si>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</si>
  <si>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</si>
  <si>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</si>
  <si>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</si>
  <si>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</si>
  <si>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</si>
  <si>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</si>
  <si>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</si>
  <si>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</si>
  <si>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</si>
  <si>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</si>
  <si>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</si>
  <si>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</si>
  <si>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</si>
  <si>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</si>
  <si>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</si>
  <si>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</si>
  <si>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</si>
  <si>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</si>
  <si>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</si>
  <si>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</si>
  <si>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</si>
  <si>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</si>
  <si>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</si>
  <si>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</si>
  <si>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</si>
  <si>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</si>
  <si>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</si>
  <si>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</si>
  <si>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</si>
  <si>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</si>
  <si>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</si>
  <si>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</si>
  <si>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</si>
  <si>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</si>
  <si>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</si>
  <si>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</si>
  <si>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</si>
  <si>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</si>
  <si>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</si>
  <si>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</si>
  <si>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</si>
  <si>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</si>
  <si>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</si>
  <si>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</si>
  <si>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</si>
  <si>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</si>
  <si>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</si>
  <si>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</si>
  <si>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</si>
  <si>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</si>
  <si>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</si>
  <si>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</si>
  <si>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</si>
  <si>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</si>
  <si>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</si>
  <si>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</si>
  <si>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</si>
  <si>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</si>
  <si>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</si>
  <si>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</si>
  <si>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</si>
  <si>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</si>
  <si>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</si>
  <si>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</si>
  <si>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</si>
  <si>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</si>
  <si>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</si>
  <si>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</si>
  <si>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</si>
  <si>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</si>
  <si>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</si>
  <si>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</si>
  <si>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</si>
  <si>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</si>
  <si>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</si>
  <si>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</si>
  <si>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</si>
  <si>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</si>
  <si>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</si>
  <si>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</si>
  <si>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</si>
  <si>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</si>
  <si>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</si>
  <si>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</si>
  <si>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</si>
  <si>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</si>
  <si>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</si>
  <si>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</si>
  <si>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</si>
  <si>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</si>
  <si>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</si>
  <si>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</si>
  <si>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</si>
  <si>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</si>
  <si>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</si>
  <si>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</si>
  <si>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</si>
  <si>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</si>
  <si>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</si>
  <si>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</si>
  <si>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</si>
  <si>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</si>
  <si>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</si>
  <si>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</si>
  <si>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</si>
  <si>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</si>
  <si>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</si>
  <si>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</si>
  <si>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</si>
  <si>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</si>
  <si>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</si>
  <si>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</si>
  <si>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</si>
  <si>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</si>
  <si>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</si>
  <si>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</si>
  <si>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</si>
  <si>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</si>
  <si>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</si>
  <si>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</si>
  <si>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</si>
  <si>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</si>
  <si>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</si>
  <si>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</si>
  <si>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</si>
  <si>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</si>
  <si>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</si>
  <si>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</si>
  <si>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</si>
  <si>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</si>
  <si>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</si>
  <si>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</si>
  <si>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</si>
  <si>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</si>
  <si>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</si>
  <si>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</si>
  <si>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</si>
  <si>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</si>
  <si>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</si>
  <si>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</si>
  <si>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</si>
  <si>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</si>
  <si>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</si>
  <si>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</si>
  <si>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</si>
  <si>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</si>
  <si>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</si>
  <si>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</si>
  <si>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</si>
  <si>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</si>
  <si>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</si>
  <si>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</si>
  <si>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</si>
  <si>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</si>
  <si>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</si>
  <si>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</si>
  <si>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</si>
  <si>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</si>
  <si>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</si>
  <si>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</si>
  <si>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</si>
  <si>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</si>
  <si>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</si>
  <si>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</si>
  <si>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</si>
  <si>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</si>
  <si>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</si>
  <si>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</si>
  <si>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</si>
  <si>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</si>
  <si>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</si>
  <si>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</si>
  <si>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</si>
  <si>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</si>
  <si>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</si>
  <si>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</si>
  <si>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</si>
  <si>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</si>
  <si>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</si>
  <si>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</si>
  <si>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</si>
  <si>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</si>
  <si>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</si>
  <si>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</si>
  <si>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</si>
  <si>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</si>
  <si>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</si>
  <si>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</si>
  <si>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</si>
  <si>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</si>
  <si>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</si>
  <si>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</si>
  <si>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</si>
  <si>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</si>
  <si>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</si>
  <si>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</si>
  <si>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</si>
  <si>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</si>
  <si>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</si>
  <si>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</si>
  <si>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</si>
  <si>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</si>
  <si>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</si>
  <si>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</si>
  <si>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</si>
  <si>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</si>
  <si>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</si>
  <si>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</si>
  <si>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</si>
  <si>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</si>
  <si>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</si>
  <si>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</si>
  <si>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</si>
  <si>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</si>
  <si>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</si>
  <si>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</si>
  <si>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</si>
  <si>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</si>
  <si>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</si>
  <si>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</si>
  <si>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</si>
  <si>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</si>
  <si>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</si>
  <si>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</si>
  <si>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</si>
  <si>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</si>
  <si>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</si>
  <si>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</si>
  <si>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</si>
  <si>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</si>
  <si>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</si>
  <si>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</si>
  <si>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</si>
  <si>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</si>
  <si>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</si>
  <si>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</si>
  <si>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</si>
  <si>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</si>
  <si>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</si>
  <si>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</si>
  <si>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</si>
  <si>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</si>
  <si>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</si>
  <si>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</si>
  <si>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</si>
  <si>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</si>
  <si>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</si>
  <si>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</si>
  <si>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</si>
  <si>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</si>
  <si>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</si>
  <si>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</si>
  <si>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</si>
  <si>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</si>
  <si>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</si>
  <si>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</si>
  <si>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</si>
  <si>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</si>
  <si>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</si>
  <si>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</si>
  <si>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</si>
  <si>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</si>
  <si>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</si>
  <si>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</si>
  <si>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</si>
  <si>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</si>
  <si>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</si>
  <si>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</si>
  <si>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</si>
  <si>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</si>
  <si>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</si>
  <si>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</si>
  <si>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</si>
  <si>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</si>
  <si>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</si>
  <si>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</si>
  <si>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</si>
  <si>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</si>
  <si>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</si>
  <si>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</si>
  <si>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</si>
  <si>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</si>
  <si>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</si>
  <si>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</si>
  <si>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</si>
  <si>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</si>
  <si>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</si>
  <si>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</si>
  <si>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</si>
  <si>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</si>
  <si>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</si>
  <si>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</si>
  <si>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</si>
  <si>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</si>
  <si>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</si>
  <si>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</si>
  <si>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</si>
  <si>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</si>
  <si>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</si>
  <si>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</si>
  <si>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</si>
  <si>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</si>
  <si>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</si>
  <si>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</si>
  <si>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</si>
  <si>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</si>
  <si>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</si>
  <si>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</si>
  <si>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</si>
  <si>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</si>
  <si>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</si>
  <si>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</si>
  <si>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</si>
  <si>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</si>
  <si>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</si>
  <si>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</si>
  <si>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</si>
  <si>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</si>
  <si>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</si>
  <si>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</si>
  <si>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</si>
  <si>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</si>
  <si>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</si>
  <si>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</si>
  <si>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</si>
  <si>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</si>
  <si>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</si>
  <si>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</si>
  <si>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</si>
  <si>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</si>
  <si>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</si>
  <si>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</si>
  <si>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</si>
  <si>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</si>
  <si>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</si>
  <si>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</si>
  <si>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</si>
  <si>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</si>
  <si>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</si>
  <si>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</si>
  <si>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</si>
  <si>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</si>
  <si>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</si>
  <si>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</si>
  <si>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</si>
  <si>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</si>
  <si>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</si>
  <si>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</si>
  <si>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</si>
  <si>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</si>
  <si>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</si>
  <si>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</si>
  <si>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</si>
  <si>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</si>
  <si>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</si>
  <si>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</si>
  <si>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</si>
  <si>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</si>
  <si>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</si>
  <si>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</si>
  <si>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</si>
  <si>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</si>
  <si>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</si>
  <si>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</si>
  <si>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</si>
  <si>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</si>
  <si>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</si>
  <si>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</si>
  <si>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</si>
  <si>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</si>
  <si>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</si>
  <si>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</si>
  <si>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</si>
  <si>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</si>
  <si>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</si>
  <si>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</si>
  <si>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</si>
  <si>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</si>
  <si>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</si>
  <si>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</si>
  <si>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</si>
  <si>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</si>
  <si>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</si>
  <si>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</si>
  <si>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</si>
  <si>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</si>
  <si>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</si>
  <si>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</si>
  <si>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</si>
  <si>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</si>
  <si>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</si>
  <si>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</si>
  <si>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</si>
  <si>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</si>
  <si>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</si>
  <si>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</si>
  <si>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</si>
  <si>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</si>
  <si>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</si>
  <si>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</si>
  <si>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</si>
  <si>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</si>
  <si>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</si>
  <si>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</si>
  <si>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</si>
  <si>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</si>
  <si>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</si>
  <si>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</si>
  <si>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</si>
  <si>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</si>
  <si>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</si>
  <si>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</si>
  <si>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</si>
  <si>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</si>
  <si>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</si>
  <si>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</si>
  <si>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</si>
  <si>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</si>
  <si>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</si>
  <si>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</si>
  <si>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</si>
  <si>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</si>
  <si>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</si>
  <si>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</si>
  <si>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</si>
  <si>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</si>
  <si>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</si>
  <si>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</si>
  <si>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</si>
  <si>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</si>
  <si>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</si>
  <si>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</si>
  <si>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</si>
  <si>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</si>
  <si>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</si>
  <si>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</si>
  <si>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</si>
  <si>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</si>
  <si>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</si>
  <si>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</si>
  <si>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</si>
  <si>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</si>
  <si>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</si>
  <si>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</si>
  <si>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</si>
  <si>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</si>
  <si>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</si>
  <si>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</si>
  <si>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</si>
  <si>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</si>
  <si>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</si>
  <si>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</si>
  <si>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</si>
  <si>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</si>
  <si>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</si>
  <si>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</si>
  <si>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</si>
  <si>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</si>
  <si>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</si>
  <si>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</si>
  <si>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</si>
  <si>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</si>
  <si>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</si>
  <si>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</si>
  <si>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</si>
  <si>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</si>
  <si>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</si>
  <si>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</si>
  <si>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</si>
  <si>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</si>
  <si>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</si>
  <si>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</si>
  <si>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</si>
  <si>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</si>
  <si>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</si>
  <si>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</si>
  <si>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</si>
  <si>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</si>
  <si>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</si>
  <si>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</si>
  <si>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</si>
  <si>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</si>
  <si>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</si>
  <si>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</si>
  <si>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</si>
  <si>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</si>
  <si>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</si>
  <si>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</si>
  <si>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</si>
  <si>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</si>
  <si>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</si>
  <si>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</si>
  <si>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</si>
  <si>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</si>
  <si>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</si>
  <si>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</si>
  <si>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</si>
  <si>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</si>
  <si>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</si>
  <si>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</si>
  <si>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</si>
  <si>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</si>
  <si>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</si>
  <si>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</si>
  <si>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</si>
  <si>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</si>
  <si>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</si>
  <si>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</si>
  <si>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</si>
  <si>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</si>
  <si>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</si>
  <si>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</si>
  <si>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</si>
  <si>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</si>
  <si>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</si>
  <si>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</si>
  <si>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</si>
  <si>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</si>
  <si>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</si>
  <si>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</si>
  <si>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</si>
  <si>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</si>
  <si>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</si>
  <si>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</si>
  <si>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</si>
  <si>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</si>
  <si>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</si>
  <si>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</si>
  <si>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</si>
  <si>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</si>
  <si>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</si>
  <si>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</si>
  <si>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</si>
  <si>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</si>
  <si>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</si>
  <si>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</si>
  <si>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</si>
  <si>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</si>
  <si>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</si>
  <si>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</si>
  <si>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</si>
  <si>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</si>
  <si>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</si>
  <si>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</si>
  <si>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</si>
  <si>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</si>
  <si>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</si>
  <si>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</si>
  <si>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</si>
  <si>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</si>
  <si>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</si>
  <si>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</si>
  <si>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</si>
  <si>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</si>
  <si>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</si>
  <si>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</si>
  <si>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</si>
  <si>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</si>
  <si>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</si>
  <si>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</si>
  <si>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</si>
  <si>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</si>
  <si>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</si>
  <si>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</si>
  <si>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</si>
  <si>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</si>
  <si>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</si>
  <si>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</si>
  <si>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</si>
  <si>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</si>
  <si>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</si>
  <si>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</si>
  <si>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</si>
  <si>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</si>
  <si>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</si>
  <si>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</si>
  <si>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</si>
  <si>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</si>
  <si>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</si>
  <si>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</si>
  <si>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</si>
  <si>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</si>
  <si>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</si>
  <si>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</si>
  <si>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</si>
  <si>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</si>
  <si>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</si>
  <si>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</si>
  <si>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</si>
  <si>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</si>
  <si>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</si>
  <si>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</si>
  <si>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</si>
  <si>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</si>
  <si>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</si>
  <si>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</si>
  <si>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</si>
  <si>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</si>
  <si>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</si>
  <si>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</si>
  <si>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</si>
  <si>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</si>
  <si>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</si>
  <si>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</si>
  <si>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</si>
  <si>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</si>
  <si>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</si>
  <si>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</si>
  <si>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</si>
  <si>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</si>
  <si>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</si>
  <si>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</si>
  <si>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</si>
  <si>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</si>
  <si>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</si>
  <si>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</si>
  <si>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</si>
  <si>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</si>
  <si>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</si>
  <si>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</si>
  <si>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</si>
  <si>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</si>
  <si>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</si>
  <si>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</si>
  <si>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</si>
  <si>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</si>
  <si>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</si>
  <si>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</si>
  <si>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</si>
  <si>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</si>
  <si>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</si>
  <si>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</si>
  <si>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</si>
  <si>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</si>
  <si>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</si>
  <si>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</si>
  <si>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</si>
  <si>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</si>
  <si>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</si>
  <si>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</si>
  <si>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</si>
  <si>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</si>
  <si>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</si>
  <si>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</si>
  <si>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</si>
  <si>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</si>
  <si>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</si>
  <si>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</si>
  <si>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</si>
  <si>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</si>
  <si>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</si>
  <si>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</si>
  <si>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</si>
  <si>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</si>
  <si>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</si>
  <si>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</si>
  <si>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</si>
  <si>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</si>
  <si>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</si>
  <si>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</si>
  <si>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</si>
  <si>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</si>
  <si>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</si>
  <si>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</si>
  <si>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</si>
  <si>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</si>
  <si>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</si>
  <si>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</si>
  <si>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</si>
  <si>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</si>
  <si>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</si>
  <si>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</si>
  <si>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</si>
  <si>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</si>
  <si>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</si>
  <si>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</si>
  <si>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</si>
  <si>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</si>
  <si>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</si>
  <si>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</si>
  <si>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</si>
  <si>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</si>
  <si>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</si>
  <si>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</si>
  <si>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</si>
  <si>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</si>
  <si>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</si>
  <si>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</si>
  <si>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</si>
  <si>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</si>
  <si>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</si>
  <si>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</si>
  <si>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</si>
  <si>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</si>
  <si>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</si>
  <si>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</si>
  <si>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</si>
  <si>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</si>
  <si>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</si>
  <si>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</si>
  <si>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</si>
  <si>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</si>
  <si>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</si>
  <si>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</si>
  <si>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</si>
  <si>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</si>
  <si>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</si>
  <si>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</si>
  <si>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</si>
  <si>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</si>
  <si>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</si>
  <si>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</si>
  <si>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</si>
  <si>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</si>
  <si>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</si>
  <si>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</si>
  <si>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</si>
  <si>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</si>
  <si>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</si>
  <si>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</si>
  <si>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</si>
  <si>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</si>
  <si>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</si>
  <si>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</si>
  <si>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</si>
  <si>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</si>
  <si>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</si>
  <si>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</si>
  <si>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</si>
  <si>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</si>
  <si>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</si>
  <si>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</si>
  <si>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</si>
  <si>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</si>
  <si>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</si>
  <si>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</si>
  <si>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</si>
  <si>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</si>
  <si>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</si>
  <si>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</si>
  <si>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</si>
  <si>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</si>
  <si>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</si>
  <si>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</si>
  <si>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</si>
  <si>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</si>
  <si>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</si>
  <si>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</si>
  <si>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</si>
  <si>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</si>
  <si>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</si>
  <si>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</si>
  <si>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</si>
  <si>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</si>
  <si>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</si>
  <si>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</si>
  <si>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</si>
  <si>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</si>
  <si>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</si>
  <si>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</si>
  <si>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</si>
  <si>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</si>
  <si>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</si>
  <si>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</si>
  <si>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</si>
  <si>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</si>
  <si>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</si>
  <si>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</si>
  <si>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</si>
  <si>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</si>
  <si>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</si>
  <si>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</si>
  <si>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</si>
  <si>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</si>
  <si>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</si>
  <si>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</si>
  <si>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</si>
  <si>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</si>
  <si>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</si>
  <si>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</si>
  <si>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</si>
  <si>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</si>
  <si>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</si>
  <si>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</si>
  <si>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</si>
  <si>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</si>
  <si>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</si>
  <si>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</si>
  <si>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</si>
  <si>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</si>
  <si>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</si>
  <si>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</si>
  <si>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</si>
  <si>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</si>
  <si>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</si>
  <si>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</si>
  <si>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</si>
  <si>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</si>
  <si>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</si>
  <si>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</si>
  <si>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</si>
  <si>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</si>
  <si>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</si>
  <si>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</si>
  <si>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</si>
  <si>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</si>
  <si>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</si>
  <si>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</si>
  <si>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</si>
  <si>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</si>
  <si>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</si>
  <si>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</si>
  <si>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</si>
  <si>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</si>
  <si>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</si>
  <si>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</si>
  <si>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</si>
  <si>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</si>
  <si>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</si>
  <si>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</si>
  <si>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</si>
  <si>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</si>
  <si>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</si>
  <si>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</si>
  <si>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</si>
  <si>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</si>
  <si>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</si>
  <si>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</si>
  <si>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</si>
  <si>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</si>
  <si>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</si>
  <si>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</si>
  <si>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</si>
  <si>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</si>
  <si>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</si>
  <si>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</si>
  <si>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</si>
  <si>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</si>
  <si>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</si>
  <si>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</si>
  <si>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</si>
  <si>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</si>
  <si>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</si>
  <si>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</si>
  <si>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</si>
  <si>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</si>
  <si>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</si>
  <si>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</si>
  <si>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</si>
  <si>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</si>
  <si>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</si>
  <si>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</si>
  <si>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</si>
  <si>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</si>
  <si>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</si>
  <si>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</si>
  <si>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</si>
  <si>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</si>
  <si>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</si>
  <si>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</si>
  <si>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</si>
  <si>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</si>
  <si>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</si>
  <si>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</si>
  <si>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</si>
  <si>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</si>
  <si>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</si>
  <si>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</si>
  <si>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</si>
  <si>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</si>
  <si>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</si>
  <si>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</si>
  <si>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</si>
  <si>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</si>
  <si>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</si>
  <si>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</si>
  <si>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</si>
  <si>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</si>
  <si>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</si>
  <si>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</si>
  <si>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</si>
  <si>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</si>
  <si>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</si>
  <si>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</si>
  <si>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</si>
  <si>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</si>
  <si>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</si>
  <si>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</si>
  <si>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</si>
  <si>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</si>
  <si>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</si>
  <si>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</si>
  <si>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</si>
  <si>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</si>
  <si>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</si>
  <si>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</si>
  <si>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</si>
  <si>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</si>
  <si>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</si>
  <si>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</si>
  <si>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</si>
  <si>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</si>
  <si>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</si>
  <si>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</si>
  <si>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</si>
  <si>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</si>
  <si>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</si>
  <si>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</si>
  <si>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</si>
  <si>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</si>
  <si>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</si>
  <si>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</si>
  <si>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</si>
  <si>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</si>
  <si>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</si>
  <si>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</si>
  <si>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</si>
  <si>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</si>
  <si>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</si>
  <si>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</si>
  <si>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</si>
  <si>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</si>
  <si>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</si>
  <si>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</si>
  <si>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</si>
  <si>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</si>
  <si>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</si>
  <si>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</si>
  <si>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</si>
  <si>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</si>
  <si>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</si>
  <si>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</si>
  <si>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</si>
  <si>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</si>
  <si>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</si>
  <si>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</si>
  <si>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</si>
  <si>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</si>
  <si>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</si>
  <si>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</si>
  <si>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</si>
  <si>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</si>
  <si>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</si>
  <si>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</si>
  <si>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</si>
  <si>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</si>
  <si>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</si>
  <si>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</si>
  <si>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</si>
  <si>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</si>
  <si>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</si>
  <si>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</si>
  <si>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</si>
  <si>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</si>
  <si>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</si>
  <si>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</si>
  <si>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</si>
  <si>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</si>
  <si>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</si>
  <si>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</si>
  <si>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</si>
  <si>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</si>
  <si>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</si>
  <si>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</si>
  <si>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</si>
  <si>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</si>
  <si>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</si>
  <si>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</si>
  <si>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</si>
  <si>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</si>
  <si>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</si>
  <si>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</si>
  <si>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</si>
  <si>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</si>
  <si>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</si>
  <si>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</si>
  <si>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</si>
  <si>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</si>
  <si>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</si>
  <si>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</si>
  <si>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</si>
  <si>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</si>
  <si>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</si>
  <si>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</si>
  <si>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</si>
  <si>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</si>
  <si>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</si>
  <si>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</si>
  <si>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</si>
  <si>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</si>
  <si>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</si>
  <si>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</si>
  <si>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</si>
  <si>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</si>
  <si>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</si>
  <si>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</si>
  <si>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</si>
  <si>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</si>
  <si>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</si>
  <si>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</si>
  <si>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</si>
  <si>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</si>
  <si>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</si>
  <si>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</si>
  <si>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</si>
  <si>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</si>
  <si>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</si>
  <si>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</si>
  <si>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</si>
  <si>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</si>
  <si>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</si>
  <si>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</si>
  <si>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</si>
  <si>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</si>
  <si>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</si>
  <si>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</si>
  <si>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</si>
  <si>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</si>
  <si>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</si>
  <si>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</si>
  <si>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</si>
  <si>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</si>
  <si>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</si>
  <si>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</si>
  <si>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</si>
  <si>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</si>
  <si>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</si>
  <si>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</si>
  <si>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</si>
  <si>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</si>
  <si>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</si>
  <si>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</si>
  <si>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</si>
  <si>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</si>
  <si>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</si>
  <si>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</si>
  <si>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</si>
  <si>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</si>
  <si>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</si>
  <si>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</si>
  <si>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</si>
  <si>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</si>
  <si>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</si>
  <si>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</si>
  <si>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</si>
  <si>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</si>
  <si>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</si>
  <si>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</si>
  <si>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</si>
  <si>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</si>
  <si>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</si>
  <si>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</si>
  <si>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</si>
  <si>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</si>
  <si>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</si>
  <si>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</si>
  <si>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</si>
  <si>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</si>
  <si>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</si>
  <si>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</si>
  <si>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</si>
  <si>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</si>
  <si>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</si>
  <si>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</si>
  <si>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</si>
  <si>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</si>
  <si>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</si>
  <si>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</si>
  <si>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</si>
  <si>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</si>
  <si>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</si>
  <si>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</si>
  <si>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</si>
  <si>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</si>
  <si>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</si>
  <si>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</si>
  <si>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</si>
  <si>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</si>
  <si>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</si>
  <si>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</si>
  <si>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</si>
  <si>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</si>
  <si>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</si>
  <si>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</si>
  <si>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</si>
  <si>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</si>
  <si>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</si>
  <si>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</si>
  <si>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</si>
  <si>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</si>
  <si>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</si>
  <si>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</si>
  <si>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</si>
  <si>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</si>
  <si>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</si>
  <si>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</si>
  <si>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</si>
  <si>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</si>
  <si>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</si>
  <si>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</si>
  <si>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</si>
  <si>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</si>
  <si>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</si>
  <si>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</si>
  <si>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</si>
  <si>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</si>
  <si>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</si>
  <si>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</si>
  <si>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</si>
  <si>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</si>
  <si>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</si>
  <si>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</si>
  <si>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</si>
  <si>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</si>
  <si>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</si>
  <si>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</si>
  <si>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</si>
  <si>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</si>
  <si>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</si>
  <si>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</si>
  <si>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</si>
  <si>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</si>
  <si>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</si>
  <si>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</si>
  <si>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</si>
  <si>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</si>
  <si>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</si>
  <si>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</si>
  <si>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</si>
  <si>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</si>
  <si>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</si>
  <si>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</si>
  <si>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</si>
  <si>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</si>
  <si>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</si>
  <si>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</si>
  <si>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</si>
  <si>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</si>
  <si>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</si>
  <si>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</si>
  <si>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</si>
  <si>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</si>
  <si>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</si>
  <si>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</si>
  <si>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</si>
  <si>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</si>
  <si>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</si>
  <si>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</si>
  <si>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</si>
  <si>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</si>
  <si>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</si>
  <si>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</si>
  <si>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</si>
  <si>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</si>
  <si>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</si>
  <si>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</si>
  <si>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</si>
  <si>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</si>
  <si>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</si>
  <si>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</si>
  <si>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</si>
  <si>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</si>
  <si>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</si>
  <si>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</si>
  <si>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</si>
  <si>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</si>
  <si>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</si>
  <si>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</si>
  <si>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</si>
  <si>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</si>
  <si>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</si>
  <si>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</si>
  <si>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</si>
  <si>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</si>
  <si>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</si>
  <si>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</si>
  <si>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</si>
  <si>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</si>
  <si>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</si>
  <si>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</si>
  <si>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</si>
  <si>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</si>
  <si>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</si>
  <si>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</si>
  <si>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</si>
  <si>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</si>
  <si>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</si>
  <si>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</si>
  <si>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</si>
  <si>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</si>
  <si>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</si>
  <si>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</si>
  <si>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</si>
  <si>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</si>
  <si>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</si>
  <si>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</si>
  <si>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</si>
  <si>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</si>
  <si>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</si>
  <si>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</si>
  <si>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</si>
  <si>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</si>
  <si>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</si>
  <si>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</si>
  <si>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</si>
  <si>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</si>
  <si>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</si>
  <si>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</si>
  <si>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</si>
  <si>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</si>
  <si>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</si>
  <si>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</si>
  <si>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</si>
  <si>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</si>
  <si>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</si>
  <si>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</si>
  <si>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</si>
  <si>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</si>
  <si>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</si>
  <si>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</si>
  <si>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</si>
  <si>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</si>
  <si>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</si>
  <si>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</si>
  <si>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</si>
  <si>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</si>
  <si>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</si>
  <si>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</si>
  <si>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</si>
  <si>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</si>
  <si>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</si>
  <si>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</si>
  <si>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</si>
  <si>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</si>
  <si>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</si>
  <si>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</si>
  <si>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</si>
  <si>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</si>
  <si>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</si>
  <si>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</si>
  <si>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</si>
  <si>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</si>
  <si>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</si>
  <si>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</si>
  <si>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</si>
  <si>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</si>
  <si>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</si>
  <si>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</si>
  <si>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</si>
  <si>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</si>
  <si>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</si>
  <si>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</si>
  <si>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</si>
  <si>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</si>
  <si>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</si>
  <si>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</si>
  <si>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</si>
  <si>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</si>
  <si>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</si>
  <si>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</si>
  <si>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</si>
  <si>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</si>
  <si>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</si>
  <si>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</si>
  <si>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</si>
  <si>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</si>
  <si>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</si>
  <si>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</si>
  <si>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</si>
  <si>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</si>
  <si>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</si>
  <si>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</si>
  <si>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</si>
  <si>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</si>
  <si>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</si>
  <si>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</si>
  <si>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</si>
  <si>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</si>
  <si>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</si>
  <si>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</si>
  <si>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</si>
  <si>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</si>
  <si>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</si>
  <si>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</si>
  <si>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</si>
  <si>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</si>
  <si>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</si>
  <si>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</si>
  <si>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</si>
  <si>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</si>
  <si>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</si>
  <si>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</si>
  <si>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</si>
  <si>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</si>
  <si>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</si>
  <si>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</si>
  <si>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</si>
  <si>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</si>
  <si>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</si>
  <si>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</si>
  <si>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</si>
  <si>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</si>
  <si>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</si>
  <si>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</si>
  <si>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</si>
  <si>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</si>
  <si>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</si>
  <si>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</si>
  <si>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</si>
  <si>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</si>
  <si>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</si>
  <si>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</si>
  <si>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</si>
  <si>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</si>
  <si>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</si>
  <si>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</si>
  <si>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</si>
  <si>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</si>
  <si>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</si>
  <si>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</si>
  <si>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</si>
  <si>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</si>
  <si>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</si>
  <si>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</si>
  <si>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</si>
  <si>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</si>
  <si>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</si>
  <si>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</si>
  <si>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</si>
  <si>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</si>
  <si>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</si>
  <si>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</si>
  <si>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</si>
  <si>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</si>
  <si>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</si>
  <si>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</si>
  <si>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</si>
  <si>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</si>
  <si>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</si>
  <si>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</si>
  <si>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</si>
  <si>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</si>
  <si>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</si>
  <si>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</si>
  <si>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</si>
  <si>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</si>
  <si>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</si>
  <si>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</si>
  <si>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</si>
  <si>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</si>
  <si>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</si>
  <si>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</si>
  <si>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</si>
  <si>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</si>
  <si>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</si>
  <si>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</si>
  <si>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</si>
  <si>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</si>
  <si>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</si>
  <si>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</si>
  <si>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</si>
  <si>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</si>
  <si>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</si>
  <si>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</si>
  <si>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</si>
  <si>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</si>
  <si>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</si>
  <si>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</si>
  <si>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</si>
  <si>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</si>
  <si>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</si>
  <si>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</si>
  <si>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</si>
  <si>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</si>
  <si>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</si>
  <si>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</si>
  <si>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</si>
  <si>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</si>
  <si>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</si>
  <si>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</si>
  <si>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</si>
  <si>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</si>
  <si>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</si>
  <si>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</si>
  <si>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</si>
  <si>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</si>
  <si>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</si>
  <si>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</si>
  <si>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</si>
  <si>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</si>
  <si>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</si>
  <si>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</si>
  <si>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</si>
  <si>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</si>
  <si>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</si>
  <si>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</si>
  <si>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</si>
  <si>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</si>
  <si>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</si>
  <si>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</si>
  <si>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</si>
  <si>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</si>
  <si>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</si>
  <si>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</si>
  <si>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</si>
  <si>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</si>
  <si>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</si>
  <si>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</si>
  <si>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</si>
  <si>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</si>
  <si>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</si>
  <si>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</si>
  <si>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</si>
  <si>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</si>
  <si>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</si>
  <si>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</si>
  <si>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</si>
  <si>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</si>
  <si>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</si>
  <si>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</si>
  <si>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</si>
  <si>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</si>
  <si>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</si>
  <si>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</si>
  <si>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</si>
  <si>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</si>
  <si>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</si>
  <si>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</si>
  <si>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</si>
  <si>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</si>
  <si>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</si>
  <si>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</si>
  <si>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</si>
  <si>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</si>
  <si>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</si>
  <si>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</si>
  <si>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</si>
  <si>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</si>
  <si>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</si>
  <si>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</si>
  <si>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</si>
  <si>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</si>
  <si>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</si>
  <si>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</si>
  <si>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</si>
  <si>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</si>
  <si>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</si>
  <si>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</si>
  <si>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</si>
  <si>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</si>
  <si>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</si>
  <si>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</si>
  <si>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</si>
  <si>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</si>
  <si>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</si>
  <si>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</si>
  <si>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</si>
  <si>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</si>
  <si>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</si>
  <si>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</si>
  <si>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</si>
  <si>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</si>
  <si>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</si>
  <si>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</si>
  <si>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</si>
  <si>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</si>
  <si>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</si>
  <si>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</si>
  <si>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</si>
  <si>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</si>
  <si>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</si>
  <si>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</si>
  <si>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</si>
  <si>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</si>
  <si>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</si>
  <si>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</si>
  <si>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</si>
  <si>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</si>
  <si>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</si>
  <si>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</si>
  <si>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</si>
  <si>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</si>
  <si>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</si>
  <si>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</si>
  <si>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</si>
  <si>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</si>
  <si>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</si>
  <si>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</si>
  <si>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</si>
  <si>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</si>
  <si>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</si>
  <si>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</si>
  <si>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</si>
  <si>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</si>
  <si>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</si>
  <si>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</si>
  <si>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</si>
  <si>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</si>
  <si>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</si>
  <si>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</si>
  <si>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</si>
  <si>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</si>
  <si>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</si>
  <si>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</si>
  <si>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</si>
  <si>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</si>
  <si>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</si>
  <si>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</si>
  <si>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</si>
  <si>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</si>
  <si>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</si>
  <si>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</si>
  <si>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</si>
  <si>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</si>
  <si>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</si>
  <si>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</si>
  <si>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</si>
  <si>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</si>
  <si>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</si>
  <si>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</si>
  <si>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</si>
  <si>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</si>
  <si>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</si>
  <si>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</si>
  <si>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</si>
  <si>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</si>
  <si>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</si>
  <si>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</si>
  <si>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</si>
  <si>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</si>
  <si>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</si>
  <si>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</si>
  <si>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</si>
  <si>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</si>
  <si>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</si>
  <si>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</si>
  <si>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</si>
  <si>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</si>
  <si>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</si>
  <si>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</si>
  <si>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</si>
  <si>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</si>
  <si>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</si>
  <si>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</si>
  <si>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</si>
  <si>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</si>
  <si>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</si>
  <si>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</si>
  <si>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</si>
  <si>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</si>
  <si>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</si>
  <si>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</si>
  <si>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</si>
  <si>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</si>
  <si>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</si>
  <si>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</si>
  <si>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</si>
  <si>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</si>
  <si>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</si>
  <si>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</si>
  <si>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</si>
  <si>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</si>
  <si>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</si>
  <si>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</si>
  <si>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</si>
  <si>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</si>
  <si>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</si>
  <si>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</si>
  <si>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</si>
  <si>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</si>
  <si>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</si>
  <si>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</si>
  <si>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</si>
  <si>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</si>
  <si>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</si>
  <si>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</si>
  <si>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</si>
  <si>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</si>
  <si>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</si>
  <si>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</si>
  <si>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</si>
  <si>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</si>
  <si>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</si>
  <si>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</si>
  <si>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</si>
  <si>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</si>
  <si>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</si>
  <si>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</si>
  <si>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</si>
  <si>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</si>
  <si>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</si>
  <si>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</si>
  <si>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</si>
  <si>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</si>
  <si>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</si>
  <si>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</si>
  <si>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</si>
  <si>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</si>
  <si>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</si>
  <si>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</si>
  <si>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</si>
  <si>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</si>
  <si>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</si>
  <si>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</si>
  <si>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</si>
  <si>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</si>
  <si>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</si>
  <si>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</si>
  <si>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</si>
  <si>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</si>
  <si>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</si>
  <si>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</si>
  <si>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</si>
  <si>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</si>
  <si>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</si>
  <si>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</si>
  <si>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</si>
  <si>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</si>
  <si>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</si>
  <si>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</si>
  <si>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</si>
  <si>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</si>
  <si>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</si>
  <si>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</si>
  <si>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</si>
  <si>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</si>
  <si>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</si>
  <si>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</si>
  <si>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</si>
  <si>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</si>
  <si>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</si>
  <si>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</si>
  <si>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</si>
  <si>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</si>
  <si>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</si>
  <si>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</si>
  <si>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</si>
  <si>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</si>
  <si>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</si>
  <si>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</si>
  <si>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</si>
  <si>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</si>
  <si>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</si>
  <si>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</si>
  <si>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</si>
  <si>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</si>
  <si>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</si>
  <si>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</si>
  <si>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</si>
  <si>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</si>
  <si>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</si>
  <si>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</si>
  <si>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</si>
  <si>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</si>
  <si>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</si>
  <si>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</si>
  <si>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</si>
  <si>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</si>
  <si>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</si>
  <si>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</si>
  <si>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</si>
  <si>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</si>
  <si>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</si>
  <si>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</si>
  <si>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</si>
  <si>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</si>
  <si>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</si>
  <si>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</si>
  <si>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</si>
  <si>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</si>
  <si>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</si>
  <si>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</si>
  <si>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</si>
  <si>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</si>
  <si>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</si>
  <si>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</si>
  <si>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</si>
  <si>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</si>
  <si>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</si>
  <si>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</si>
  <si>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</si>
  <si>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</si>
  <si>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</si>
  <si>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</si>
  <si>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</si>
  <si>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</si>
  <si>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</si>
  <si>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</si>
  <si>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</si>
  <si>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</si>
  <si>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</si>
  <si>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</si>
  <si>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</si>
  <si>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</si>
  <si>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</si>
  <si>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</si>
  <si>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</si>
  <si>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</si>
  <si>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</si>
  <si>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</si>
  <si>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</si>
  <si>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</si>
  <si>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</si>
  <si>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</si>
  <si>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</si>
  <si>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</si>
  <si>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</si>
  <si>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</si>
  <si>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</si>
  <si>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</si>
  <si>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</si>
  <si>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</si>
  <si>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</si>
  <si>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</si>
  <si>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</si>
  <si>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</si>
  <si>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</si>
  <si>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</si>
  <si>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</si>
  <si>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</si>
  <si>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</si>
  <si>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</si>
  <si>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</si>
  <si>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</si>
  <si>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</si>
  <si>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</si>
  <si>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</si>
  <si>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</si>
  <si>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</si>
  <si>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</si>
  <si>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</si>
  <si>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</si>
  <si>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</si>
  <si>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</si>
  <si>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</si>
  <si>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</si>
  <si>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</si>
  <si>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</si>
  <si>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</si>
  <si>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</si>
  <si>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</si>
  <si>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</si>
  <si>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</si>
  <si>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</si>
  <si>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</si>
  <si>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</si>
  <si>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</si>
  <si>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</si>
  <si>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</si>
  <si>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</si>
  <si>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</si>
  <si>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</si>
  <si>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</si>
  <si>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</si>
  <si>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</si>
  <si>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</si>
  <si>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</si>
  <si>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</si>
  <si>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</si>
  <si>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</si>
  <si>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</si>
  <si>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</si>
  <si>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</si>
  <si>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</si>
  <si>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</si>
  <si>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</si>
  <si>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</si>
  <si>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</si>
  <si>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</si>
  <si>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</si>
  <si>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</si>
  <si>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</si>
  <si>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</si>
  <si>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</si>
  <si>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</si>
  <si>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</si>
  <si>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</si>
  <si>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</si>
  <si>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</si>
  <si>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</si>
  <si>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</si>
  <si>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</si>
  <si>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</si>
  <si>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</si>
  <si>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</si>
  <si>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</si>
  <si>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</si>
  <si>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</si>
  <si>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</si>
  <si>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</si>
  <si>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</si>
  <si>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</si>
  <si>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</si>
  <si>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</si>
  <si>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</si>
  <si>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</si>
  <si>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</si>
  <si>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</si>
  <si>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</si>
  <si>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</si>
  <si>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</si>
  <si>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</si>
  <si>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</si>
  <si>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</si>
  <si>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</si>
  <si>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</si>
  <si>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</si>
  <si>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</si>
  <si>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</si>
  <si>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</si>
  <si>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</si>
  <si>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</si>
  <si>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</si>
  <si>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</si>
  <si>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</si>
  <si>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</si>
  <si>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</si>
  <si>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</si>
  <si>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</si>
  <si>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</si>
  <si>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</si>
  <si>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</si>
  <si>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</si>
  <si>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</si>
  <si>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</si>
  <si>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</si>
  <si>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</si>
  <si>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</si>
  <si>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</si>
  <si>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</si>
  <si>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</si>
  <si>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</si>
  <si>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</si>
  <si>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</si>
  <si>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</si>
  <si>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</si>
  <si>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</si>
  <si>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</si>
  <si>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</si>
  <si>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</si>
  <si>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</si>
  <si>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</si>
  <si>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</si>
  <si>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</si>
  <si>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</si>
  <si>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</si>
  <si>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</si>
  <si>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</si>
  <si>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</si>
  <si>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</si>
  <si>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</si>
  <si>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</si>
  <si>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</si>
  <si>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</si>
  <si>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</si>
  <si>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</si>
  <si>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</si>
  <si>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</si>
  <si>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</si>
  <si>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</si>
  <si>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</si>
  <si>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</si>
  <si>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</si>
  <si>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</si>
  <si>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</si>
  <si>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</si>
  <si>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</si>
  <si>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</si>
  <si>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</si>
  <si>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</si>
  <si>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</si>
  <si>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</si>
  <si>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</si>
  <si>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</si>
  <si>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</si>
  <si>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</si>
  <si>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</si>
  <si>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</si>
  <si>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</si>
  <si>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</si>
  <si>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</si>
  <si>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</si>
  <si>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</si>
  <si>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</si>
  <si>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</si>
  <si>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</si>
  <si>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</si>
  <si>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</si>
  <si>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</si>
  <si>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</si>
  <si>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</si>
  <si>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</si>
  <si>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</si>
  <si>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</si>
  <si>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</si>
  <si>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</si>
  <si>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</si>
  <si>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</si>
  <si>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</si>
  <si>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</si>
  <si>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</si>
  <si>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</si>
  <si>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</si>
  <si>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</si>
  <si>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</si>
  <si>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</si>
  <si>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</si>
  <si>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</si>
  <si>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</si>
  <si>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</si>
  <si>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</si>
  <si>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</si>
  <si>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</si>
  <si>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</si>
  <si>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</si>
  <si>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</si>
  <si>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</si>
  <si>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</si>
  <si>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</si>
  <si>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</si>
  <si>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</si>
  <si>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</si>
  <si>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</si>
  <si>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</si>
  <si>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</si>
  <si>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</si>
  <si>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</si>
  <si>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</si>
  <si>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</si>
  <si>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</si>
  <si>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</si>
  <si>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</si>
  <si>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</si>
  <si>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</si>
  <si>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</si>
  <si>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</si>
  <si>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</si>
  <si>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</si>
  <si>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</si>
  <si>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</si>
  <si>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</si>
  <si>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</si>
  <si>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</si>
  <si>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</si>
  <si>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</si>
  <si>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</si>
  <si>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</si>
  <si>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</si>
  <si>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</si>
  <si>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</si>
  <si>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</si>
  <si>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</si>
  <si>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</si>
  <si>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</si>
  <si>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</si>
  <si>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</si>
  <si>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</si>
  <si>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</si>
  <si>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</si>
  <si>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</si>
  <si>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</si>
  <si>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</si>
  <si>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</si>
  <si>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</si>
  <si>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</si>
  <si>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</si>
  <si>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</si>
  <si>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</si>
  <si>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</si>
  <si>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</si>
  <si>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</si>
  <si>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</si>
  <si>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</si>
  <si>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</si>
  <si>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</si>
  <si>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</si>
  <si>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</si>
  <si>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</si>
  <si>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</si>
  <si>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</si>
  <si>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</si>
  <si>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</si>
  <si>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</si>
  <si>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</si>
  <si>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</si>
  <si>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</si>
  <si>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</si>
  <si>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</si>
  <si>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</si>
  <si>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</si>
  <si>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</si>
  <si>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</si>
  <si>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</si>
  <si>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</si>
  <si>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</si>
  <si>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</si>
  <si>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</si>
  <si>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</si>
  <si>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</si>
  <si>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</si>
  <si>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</si>
  <si>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</si>
  <si>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</si>
  <si>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</si>
  <si>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</si>
  <si>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</si>
  <si>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</si>
  <si>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</si>
  <si>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</si>
  <si>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</si>
  <si>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</si>
  <si>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</si>
  <si>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</si>
  <si>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</si>
  <si>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</si>
  <si>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</si>
  <si>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</si>
  <si>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</si>
  <si>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</si>
  <si>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</si>
  <si>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</si>
  <si>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</si>
  <si>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</si>
  <si>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</si>
  <si>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</si>
  <si>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</si>
  <si>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</si>
  <si>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</si>
  <si>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</si>
  <si>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</si>
  <si>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</si>
  <si>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</si>
  <si>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</si>
  <si>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</si>
  <si>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</si>
  <si>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</si>
  <si>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</si>
  <si>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</si>
  <si>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</si>
  <si>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</si>
  <si>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</si>
  <si>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</si>
  <si>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</si>
  <si>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</si>
  <si>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</si>
  <si>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</si>
  <si>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</si>
  <si>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</si>
  <si>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</si>
  <si>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</si>
  <si>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</si>
  <si>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</si>
  <si>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</si>
  <si>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</si>
  <si>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</si>
  <si>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</si>
  <si>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</si>
  <si>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</si>
  <si>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</si>
  <si>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</si>
  <si>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</si>
  <si>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</si>
  <si>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</si>
  <si>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</si>
  <si>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</si>
  <si>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</si>
  <si>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</si>
  <si>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</si>
  <si>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</si>
  <si>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</si>
  <si>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</si>
  <si>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</si>
  <si>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</si>
  <si>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</si>
  <si>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</si>
  <si>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</si>
  <si>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</si>
  <si>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</si>
  <si>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</si>
  <si>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</si>
  <si>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</si>
  <si>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</si>
  <si>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</si>
  <si>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</si>
  <si>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</si>
  <si>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</si>
  <si>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</si>
  <si>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</si>
  <si>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</si>
  <si>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</si>
  <si>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</si>
  <si>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</si>
  <si>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</si>
  <si>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</si>
  <si>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</si>
  <si>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</si>
  <si>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</si>
  <si>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</si>
  <si>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</si>
  <si>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</si>
  <si>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</si>
  <si>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</si>
  <si>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</si>
  <si>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</si>
  <si>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</si>
  <si>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</si>
  <si>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</si>
  <si>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</si>
  <si>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</si>
  <si>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</si>
  <si>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</si>
  <si>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</si>
  <si>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</si>
  <si>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</si>
  <si>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</si>
  <si>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</si>
  <si>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</si>
  <si>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</si>
  <si>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</si>
  <si>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</si>
  <si>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</si>
  <si>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</si>
  <si>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</si>
  <si>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</si>
  <si>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</si>
  <si>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</si>
  <si>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</si>
  <si>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</si>
  <si>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</si>
  <si>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</si>
  <si>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</si>
  <si>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</si>
  <si>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</si>
  <si>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</si>
  <si>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</si>
  <si>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</si>
  <si>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</si>
  <si>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</si>
  <si>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</si>
  <si>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</si>
  <si>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</si>
  <si>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</si>
  <si>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</si>
  <si>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</si>
  <si>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</si>
  <si>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</si>
  <si>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</si>
  <si>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</si>
  <si>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</si>
  <si>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</si>
  <si>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</si>
  <si>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</si>
  <si>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</si>
  <si>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</si>
  <si>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</si>
  <si>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</si>
  <si>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</si>
  <si>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</si>
  <si>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</si>
  <si>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</si>
  <si>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</si>
  <si>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</si>
  <si>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</si>
  <si>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</si>
  <si>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</si>
  <si>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</si>
  <si>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</si>
  <si>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</si>
  <si>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</si>
  <si>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</si>
  <si>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</si>
  <si>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</si>
  <si>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</si>
  <si>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</si>
  <si>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</si>
  <si>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</si>
  <si>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</si>
  <si>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</si>
  <si>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</si>
  <si>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</si>
  <si>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</si>
  <si>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</si>
  <si>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</si>
  <si>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</si>
  <si>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</si>
  <si>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</si>
  <si>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</si>
  <si>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</si>
  <si>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</si>
  <si>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</si>
  <si>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</si>
  <si>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</si>
  <si>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</si>
  <si>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</si>
  <si>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</si>
  <si>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</si>
  <si>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</si>
  <si>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</si>
  <si>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</si>
  <si>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</si>
  <si>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</si>
  <si>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</si>
  <si>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</si>
  <si>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</si>
  <si>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</si>
  <si>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</si>
  <si>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</si>
  <si>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</si>
  <si>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</si>
  <si>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</si>
  <si>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</si>
  <si>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</si>
  <si>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</si>
  <si>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</si>
  <si>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</si>
  <si>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</si>
  <si>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</si>
  <si>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</si>
  <si>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</si>
  <si>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</si>
  <si>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</si>
  <si>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</si>
  <si>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</si>
  <si>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</si>
  <si>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</si>
  <si>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</si>
  <si>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</si>
  <si>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</si>
  <si>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</si>
  <si>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</si>
  <si>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</si>
  <si>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</si>
  <si>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</si>
  <si>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</si>
  <si>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</si>
  <si>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</si>
  <si>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</si>
  <si>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</si>
  <si>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</si>
  <si>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</si>
  <si>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</si>
  <si>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</si>
  <si>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</si>
  <si>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</si>
  <si>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</si>
  <si>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</si>
  <si>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</si>
  <si>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</si>
  <si>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</si>
  <si>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</si>
  <si>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</si>
  <si>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</si>
  <si>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</si>
  <si>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</si>
  <si>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</si>
  <si>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</si>
  <si>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</si>
  <si>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</si>
  <si>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</si>
  <si>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</si>
  <si>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</si>
  <si>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</si>
  <si>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</si>
  <si>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</si>
  <si>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</si>
  <si>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</si>
  <si>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</si>
  <si>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</si>
  <si>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</si>
  <si>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</si>
  <si>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</si>
  <si>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</si>
  <si>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</si>
  <si>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</si>
  <si>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</si>
  <si>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</si>
  <si>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</si>
  <si>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</si>
  <si>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</si>
  <si>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</si>
  <si>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</si>
  <si>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</si>
  <si>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</si>
  <si>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</si>
  <si>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</si>
  <si>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</si>
  <si>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</si>
  <si>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</si>
  <si>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</si>
  <si>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</si>
  <si>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</si>
  <si>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</si>
  <si>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</si>
  <si>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</si>
  <si>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</si>
  <si>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</si>
  <si>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</si>
  <si>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</si>
  <si>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</si>
  <si>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</si>
  <si>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</si>
  <si>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</si>
  <si>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</si>
  <si>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</si>
  <si>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</si>
  <si>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</si>
  <si>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</si>
  <si>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</si>
  <si>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</si>
  <si>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</si>
  <si>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</si>
  <si>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</si>
  <si>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</si>
  <si>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</si>
  <si>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</si>
  <si>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</si>
  <si>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</si>
  <si>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</si>
  <si>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</si>
  <si>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</si>
  <si>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</si>
  <si>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</si>
  <si>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</si>
  <si>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</si>
  <si>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</si>
  <si>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</si>
  <si>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</si>
  <si>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</si>
  <si>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</si>
  <si>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</si>
  <si>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</si>
  <si>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</si>
  <si>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</si>
  <si>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</si>
  <si>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</si>
  <si>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</si>
  <si>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</si>
  <si>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</si>
  <si>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</si>
  <si>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</si>
  <si>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</si>
  <si>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</si>
  <si>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</si>
  <si>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</si>
  <si>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</si>
  <si>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</si>
  <si>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</si>
  <si>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</si>
  <si>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</si>
  <si>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</si>
  <si>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</si>
  <si>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</si>
  <si>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</si>
  <si>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</si>
  <si>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</si>
  <si>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</si>
  <si>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</si>
  <si>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</si>
  <si>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</si>
  <si>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</si>
  <si>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</si>
  <si>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</si>
  <si>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</si>
  <si>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</si>
  <si>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</si>
  <si>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</si>
  <si>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</si>
  <si>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</si>
  <si>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</si>
  <si>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</si>
  <si>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</si>
  <si>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</si>
  <si>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</si>
  <si>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</si>
  <si>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</si>
  <si>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</si>
  <si>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</si>
  <si>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</si>
  <si>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</si>
  <si>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</si>
  <si>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</si>
  <si>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</si>
  <si>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</si>
  <si>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</si>
  <si>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</si>
  <si>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</si>
  <si>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</si>
  <si>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</si>
  <si>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</si>
  <si>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</si>
  <si>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</si>
  <si>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</si>
  <si>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</si>
  <si>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</si>
  <si>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</si>
  <si>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</si>
  <si>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</si>
  <si>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</si>
  <si>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</si>
  <si>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</si>
  <si>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</si>
  <si>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</si>
  <si>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</si>
  <si>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</si>
  <si>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</si>
  <si>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</si>
  <si>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</si>
  <si>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</si>
  <si>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</si>
  <si>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</si>
  <si>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</si>
  <si>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</si>
  <si>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</si>
  <si>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</si>
  <si>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</si>
  <si>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</si>
  <si>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</si>
  <si>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</si>
  <si>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</si>
  <si>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</si>
  <si>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</si>
  <si>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</si>
  <si>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</si>
  <si>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</si>
  <si>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</si>
  <si>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</si>
  <si>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</si>
  <si>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</si>
  <si>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</si>
  <si>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</si>
  <si>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</si>
  <si>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</si>
  <si>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</si>
  <si>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</si>
  <si>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</si>
  <si>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</si>
  <si>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</si>
  <si>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</si>
  <si>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</si>
  <si>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</si>
  <si>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</si>
  <si>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</si>
  <si>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</si>
  <si>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</si>
  <si>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</si>
  <si>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</si>
  <si>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</si>
  <si>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</si>
  <si>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</si>
  <si>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</si>
  <si>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</si>
  <si>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</si>
  <si>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</si>
  <si>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</si>
  <si>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</si>
  <si>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</si>
  <si>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</si>
  <si>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</si>
  <si>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</si>
  <si>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</si>
  <si>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</si>
  <si>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</si>
  <si>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</si>
  <si>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</si>
  <si>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</si>
  <si>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</si>
  <si>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</si>
  <si>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</si>
  <si>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</si>
  <si>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</si>
  <si>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</si>
  <si>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</si>
  <si>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</si>
  <si>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</si>
  <si>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</si>
  <si>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</si>
  <si>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</si>
  <si>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</si>
  <si>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</si>
  <si>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</si>
  <si>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</si>
  <si>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</si>
  <si>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</si>
  <si>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</si>
  <si>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</si>
  <si>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</si>
  <si>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</si>
  <si>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</si>
  <si>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</si>
  <si>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</si>
  <si>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</si>
  <si>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</si>
  <si>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</si>
  <si>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</si>
  <si>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</si>
  <si>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</si>
  <si>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</si>
  <si>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</si>
  <si>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</si>
  <si>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</si>
  <si>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</si>
  <si>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</si>
  <si>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</si>
  <si>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</si>
  <si>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</si>
  <si>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</si>
  <si>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</si>
  <si>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</si>
  <si>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</si>
  <si>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</si>
  <si>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</si>
  <si>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</si>
  <si>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</si>
  <si>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</si>
  <si>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</si>
  <si>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</si>
  <si>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</si>
  <si>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</si>
  <si>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</si>
  <si>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</si>
  <si>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</si>
  <si>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</si>
  <si>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</si>
  <si>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</si>
  <si>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</si>
  <si>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</si>
  <si>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</si>
  <si>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</si>
  <si>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</si>
  <si>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</si>
  <si>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</si>
  <si>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</si>
  <si>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</si>
  <si>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</si>
  <si>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</si>
  <si>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</si>
  <si>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</si>
  <si>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</si>
  <si>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</si>
  <si>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</si>
  <si>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</si>
  <si>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</si>
  <si>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</si>
  <si>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</si>
  <si>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</si>
  <si>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</si>
  <si>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</si>
  <si>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</si>
  <si>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</si>
  <si>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</si>
  <si>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</si>
  <si>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</si>
  <si>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</si>
  <si>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</si>
  <si>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</si>
  <si>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</si>
  <si>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</si>
  <si>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</si>
  <si>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</si>
  <si>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</si>
  <si>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</si>
  <si>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</si>
  <si>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</si>
  <si>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</si>
  <si>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</si>
  <si>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</si>
  <si>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</si>
  <si>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</si>
  <si>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</si>
  <si>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</si>
  <si>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</si>
  <si>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</si>
  <si>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</si>
  <si>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</si>
  <si>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</si>
  <si>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</si>
  <si>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</si>
  <si>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</si>
  <si>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</si>
  <si>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</si>
  <si>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</si>
  <si>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</si>
  <si>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</si>
  <si>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</si>
  <si>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</si>
  <si>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</si>
  <si>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</si>
  <si>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</si>
  <si>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</si>
  <si>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</si>
  <si>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</si>
  <si>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</si>
  <si>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</si>
  <si>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</si>
  <si>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</si>
  <si>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</si>
  <si>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</si>
  <si>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</si>
  <si>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</si>
  <si>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</si>
  <si>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</si>
  <si>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</si>
  <si>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</si>
  <si>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</si>
  <si>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</si>
  <si>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</si>
  <si>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</si>
  <si>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</si>
  <si>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</si>
  <si>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</si>
  <si>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</si>
  <si>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</si>
  <si>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</si>
  <si>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</si>
  <si>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</si>
  <si>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</si>
  <si>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</si>
  <si>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</si>
  <si>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</si>
  <si>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</si>
  <si>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</si>
  <si>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</si>
  <si>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</si>
  <si>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</si>
  <si>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</si>
  <si>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</si>
  <si>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</si>
  <si>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</si>
  <si>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</si>
  <si>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</si>
  <si>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</si>
  <si>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</si>
  <si>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</si>
  <si>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</si>
  <si>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</si>
  <si>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</si>
  <si>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</si>
  <si>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</si>
  <si>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</si>
  <si>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</si>
  <si>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</si>
  <si>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</si>
  <si>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</si>
  <si>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</si>
  <si>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</si>
  <si>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</si>
  <si>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</si>
  <si>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</si>
  <si>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</si>
  <si>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</si>
  <si>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</si>
  <si>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</si>
  <si>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</si>
  <si>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</si>
  <si>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</si>
  <si>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</si>
  <si>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</si>
  <si>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</si>
  <si>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</si>
  <si>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</si>
  <si>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</si>
  <si>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</si>
  <si>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</si>
  <si>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</si>
  <si>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</si>
  <si>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</si>
  <si>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</si>
  <si>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</si>
  <si>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</si>
  <si>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</si>
  <si>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</si>
  <si>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</si>
  <si>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</si>
  <si>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</si>
  <si>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</si>
  <si>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</si>
  <si>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</si>
  <si>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</si>
  <si>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</si>
  <si>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</si>
  <si>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</si>
  <si>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</si>
  <si>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</si>
  <si>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</si>
  <si>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</si>
  <si>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</si>
  <si>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</si>
  <si>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</si>
  <si>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</si>
  <si>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</si>
  <si>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</si>
  <si>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</si>
  <si>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</si>
  <si>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</si>
  <si>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</si>
  <si>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</si>
  <si>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</si>
  <si>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</si>
  <si>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</si>
  <si>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</si>
  <si>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</si>
  <si>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</si>
  <si>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</si>
  <si>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</si>
  <si>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</si>
  <si>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</si>
  <si>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</si>
  <si>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</si>
  <si>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</si>
  <si>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</si>
  <si>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</si>
  <si>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</si>
  <si>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</si>
  <si>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</si>
  <si>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</si>
  <si>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</si>
  <si>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</si>
  <si>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</si>
  <si>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</si>
  <si>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</si>
  <si>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</si>
  <si>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</si>
  <si>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</si>
  <si>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</si>
  <si>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</si>
  <si>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</si>
  <si>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</si>
  <si>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</si>
  <si>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</si>
  <si>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</si>
  <si>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</si>
  <si>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</si>
  <si>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</si>
  <si>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</si>
  <si>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</si>
  <si>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</si>
  <si>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</si>
  <si>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</si>
  <si>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</si>
  <si>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</si>
  <si>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</si>
  <si>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</si>
  <si>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</si>
  <si>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</si>
  <si>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</si>
  <si>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</si>
  <si>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</si>
  <si>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</si>
  <si>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</si>
  <si>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</si>
  <si>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</si>
  <si>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</si>
  <si>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</si>
  <si>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</si>
  <si>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</si>
  <si>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</si>
  <si>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</si>
  <si>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</si>
  <si>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</si>
  <si>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</si>
  <si>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</si>
  <si>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</si>
  <si>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</si>
  <si>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</si>
  <si>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</si>
  <si>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</si>
  <si>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</si>
  <si>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</si>
  <si>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</si>
  <si>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</si>
  <si>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</si>
  <si>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</si>
  <si>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</si>
  <si>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</si>
  <si>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</si>
  <si>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</si>
  <si>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</si>
  <si>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</si>
  <si>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</si>
  <si>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</si>
  <si>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</si>
  <si>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</si>
  <si>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</si>
  <si>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</si>
  <si>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</si>
  <si>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</si>
  <si>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</si>
  <si>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</si>
  <si>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</si>
  <si>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</si>
  <si>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</si>
  <si>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</si>
  <si>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</si>
  <si>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</si>
  <si>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</si>
  <si>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</si>
  <si>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</si>
  <si>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</si>
  <si>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</si>
  <si>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</si>
  <si>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</si>
  <si>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</si>
  <si>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</si>
  <si>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</si>
  <si>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</si>
  <si>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</si>
  <si>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</si>
  <si>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</si>
  <si>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</si>
  <si>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</si>
  <si>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</si>
  <si>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</si>
  <si>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</si>
  <si>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</si>
  <si>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</si>
  <si>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</si>
  <si>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</si>
  <si>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</si>
  <si>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</si>
  <si>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</si>
  <si>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</si>
  <si>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</si>
  <si>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</si>
  <si>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</si>
  <si>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</si>
  <si>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</si>
  <si>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</si>
  <si>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</si>
  <si>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</si>
  <si>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</si>
  <si>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</si>
  <si>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</si>
  <si>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</si>
  <si>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</si>
  <si>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</si>
  <si>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</si>
  <si>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</si>
  <si>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</si>
  <si>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</si>
  <si>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</si>
  <si>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</si>
  <si>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</si>
  <si>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</si>
  <si>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</si>
  <si>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</si>
  <si>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</si>
  <si>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</si>
  <si>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</si>
  <si>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</si>
  <si>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</si>
  <si>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</si>
  <si>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</si>
  <si>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</si>
  <si>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</si>
  <si>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</si>
  <si>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</si>
  <si>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</si>
  <si>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</si>
  <si>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</si>
  <si>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</si>
  <si>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</si>
  <si>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</si>
  <si>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</si>
  <si>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</si>
  <si>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</si>
  <si>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</si>
  <si>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</si>
  <si>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</si>
  <si>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</si>
  <si>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</si>
  <si>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</si>
  <si>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</si>
  <si>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</si>
  <si>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</si>
  <si>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</si>
  <si>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</si>
  <si>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</si>
  <si>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</si>
  <si>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</si>
  <si>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</si>
  <si>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</si>
  <si>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</si>
  <si>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</si>
  <si>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</si>
  <si>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</si>
  <si>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</si>
  <si>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</si>
  <si>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</si>
  <si>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</si>
  <si>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</si>
  <si>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</si>
  <si>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</si>
  <si>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</si>
  <si>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</si>
  <si>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</si>
  <si>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</si>
  <si>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</si>
  <si>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</si>
  <si>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</si>
  <si>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</si>
  <si>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</si>
  <si>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</si>
  <si>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</si>
  <si>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</si>
  <si>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</si>
  <si>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</si>
  <si>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</si>
  <si>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</si>
  <si>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</si>
  <si>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</si>
  <si>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</si>
  <si>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</si>
  <si>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</si>
  <si>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</si>
  <si>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</si>
  <si>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</si>
  <si>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</si>
  <si>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</si>
  <si>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</si>
  <si>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</si>
  <si>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</si>
  <si>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</si>
  <si>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</si>
  <si>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</si>
  <si>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</si>
  <si>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</si>
  <si>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</si>
  <si>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</si>
  <si>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</si>
  <si>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</si>
  <si>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</si>
  <si>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</si>
  <si>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</si>
  <si>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</si>
  <si>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</si>
  <si>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</si>
  <si>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</si>
  <si>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</si>
  <si>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</si>
  <si>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</si>
  <si>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</si>
  <si>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</si>
  <si>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</si>
  <si>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</si>
  <si>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</si>
  <si>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</si>
  <si>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</si>
  <si>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</si>
  <si>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</si>
  <si>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</si>
  <si>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</si>
  <si>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</si>
  <si>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</si>
  <si>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</si>
  <si>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</si>
  <si>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</si>
  <si>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</si>
  <si>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</si>
  <si>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</si>
  <si>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</si>
  <si>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</si>
  <si>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</si>
  <si>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</si>
  <si>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</si>
  <si>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</si>
  <si>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</si>
  <si>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</si>
  <si>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</si>
  <si>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</si>
  <si>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</si>
  <si>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</si>
  <si>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</si>
  <si>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</si>
  <si>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</si>
  <si>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</si>
  <si>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</si>
  <si>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</si>
  <si>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</si>
  <si>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</si>
  <si>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</si>
  <si>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</si>
  <si>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</si>
  <si>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</si>
  <si>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</si>
  <si>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</si>
  <si>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</si>
  <si>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</si>
  <si>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</si>
  <si>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</si>
  <si>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</si>
  <si>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</si>
  <si>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</si>
  <si>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</si>
  <si>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</si>
  <si>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</si>
  <si>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</si>
  <si>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</si>
  <si>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</si>
  <si>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</si>
  <si>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</si>
  <si>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</si>
  <si>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</si>
  <si>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</si>
  <si>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</si>
  <si>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</si>
  <si>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</si>
  <si>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</si>
  <si>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</si>
  <si>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</si>
  <si>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</si>
  <si>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</si>
  <si>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</si>
  <si>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</si>
  <si>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</si>
  <si>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</si>
  <si>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</si>
  <si>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</si>
  <si>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</si>
  <si>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</si>
  <si>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</si>
  <si>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</si>
  <si>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</si>
  <si>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</si>
  <si>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</si>
  <si>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</si>
  <si>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</si>
  <si>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</si>
  <si>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</si>
  <si>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</si>
  <si>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</si>
  <si>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</si>
  <si>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</si>
  <si>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</si>
  <si>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</si>
  <si>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</si>
  <si>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</si>
  <si>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</si>
  <si>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</si>
  <si>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</si>
  <si>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</si>
  <si>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</si>
  <si>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</si>
  <si>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</si>
  <si>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</si>
  <si>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</si>
  <si>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</si>
  <si>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</si>
  <si>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</si>
  <si>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</si>
  <si>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</si>
  <si>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</si>
  <si>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</si>
  <si>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</si>
  <si>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</si>
  <si>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</si>
  <si>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</si>
  <si>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</si>
  <si>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</si>
  <si>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</si>
  <si>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</si>
  <si>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</si>
  <si>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</si>
  <si>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</si>
  <si>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</si>
  <si>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</si>
  <si>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</si>
  <si>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</si>
  <si>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</si>
  <si>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</si>
  <si>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</si>
  <si>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</si>
  <si>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</si>
  <si>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</si>
  <si>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</si>
  <si>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</si>
  <si>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</si>
  <si>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</si>
  <si>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</si>
  <si>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</si>
  <si>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</si>
  <si>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</si>
  <si>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</si>
  <si>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</si>
  <si>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</si>
  <si>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</si>
  <si>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</si>
  <si>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</si>
  <si>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</si>
  <si>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</si>
  <si>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</si>
  <si>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</si>
  <si>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</si>
  <si>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</si>
  <si>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</si>
  <si>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</si>
  <si>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</si>
  <si>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</si>
  <si>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</si>
  <si>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</si>
  <si>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</si>
  <si>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</si>
  <si>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</si>
  <si>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</si>
  <si>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</si>
  <si>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</si>
  <si>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</si>
  <si>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</si>
  <si>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</si>
  <si>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</si>
  <si>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</si>
  <si>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</si>
  <si>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</si>
  <si>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</si>
  <si>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</si>
  <si>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</si>
  <si>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</si>
  <si>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</si>
  <si>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</si>
  <si>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</si>
  <si>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</si>
  <si>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</si>
  <si>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</si>
  <si>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</si>
  <si>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</si>
  <si>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</si>
  <si>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</si>
  <si>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</si>
  <si>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</si>
  <si>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</si>
  <si>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</si>
  <si>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</si>
  <si>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</si>
  <si>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</si>
  <si>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</si>
  <si>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</si>
  <si>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</si>
  <si>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</si>
  <si>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</si>
  <si>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</si>
  <si>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</si>
  <si>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</si>
  <si>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</si>
  <si>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</si>
  <si>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</si>
  <si>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</si>
  <si>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</si>
  <si>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</si>
  <si>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</si>
  <si>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</si>
  <si>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</si>
  <si>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</si>
  <si>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</si>
  <si>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</si>
  <si>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</si>
  <si>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</si>
  <si>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</si>
  <si>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</si>
  <si>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</si>
  <si>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</si>
  <si>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</si>
  <si>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</si>
  <si>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</si>
  <si>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</si>
  <si>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</si>
  <si>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</si>
  <si>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</si>
  <si>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</si>
  <si>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</si>
  <si>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</si>
  <si>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</si>
  <si>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</si>
  <si>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</si>
  <si>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</si>
  <si>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</si>
  <si>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</si>
  <si>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</si>
  <si>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</si>
  <si>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</si>
  <si>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</si>
  <si>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</si>
  <si>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</si>
  <si>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</si>
  <si>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</si>
  <si>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</si>
  <si>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</si>
  <si>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</si>
  <si>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</si>
  <si>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</si>
  <si>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</si>
  <si>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</si>
  <si>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</si>
  <si>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</si>
  <si>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</si>
  <si>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</si>
  <si>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</si>
  <si>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</si>
  <si>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</si>
  <si>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</si>
  <si>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</si>
  <si>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</si>
  <si>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</si>
  <si>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</si>
  <si>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</si>
  <si>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</si>
  <si>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</si>
  <si>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</si>
  <si>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</si>
  <si>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</si>
  <si>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</si>
  <si>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</si>
  <si>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</si>
  <si>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</si>
  <si>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</si>
  <si>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</si>
  <si>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</si>
  <si>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</si>
  <si>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</si>
  <si>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</si>
  <si>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</si>
  <si>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</si>
  <si>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</si>
  <si>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</si>
  <si>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</si>
  <si>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</si>
  <si>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</si>
  <si>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</si>
  <si>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</si>
  <si>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</si>
  <si>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</si>
  <si>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</si>
  <si>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</si>
  <si>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</si>
  <si>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</si>
  <si>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</si>
  <si>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</si>
  <si>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</si>
  <si>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</si>
  <si>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</si>
  <si>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</si>
  <si>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</si>
  <si>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</si>
  <si>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</si>
  <si>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</si>
  <si>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</si>
  <si>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</si>
  <si>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</si>
  <si>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</si>
  <si>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</si>
  <si>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</si>
  <si>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</si>
  <si>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</si>
  <si>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</si>
  <si>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</si>
  <si>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</si>
  <si>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</si>
  <si>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</si>
  <si>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</si>
  <si>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</si>
  <si>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</si>
  <si>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</si>
  <si>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</si>
  <si>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</si>
  <si>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</si>
  <si>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</si>
  <si>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</si>
  <si>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</si>
  <si>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</si>
  <si>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</si>
  <si>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</si>
  <si>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</si>
  <si>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</si>
  <si>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</si>
  <si>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</si>
  <si>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</si>
  <si>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</si>
  <si>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</si>
  <si>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</si>
  <si>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</si>
  <si>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</si>
  <si>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</si>
  <si>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</si>
  <si>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</si>
  <si>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</si>
  <si>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</si>
  <si>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</si>
  <si>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</si>
  <si>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</si>
  <si>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</si>
  <si>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</si>
  <si>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</si>
  <si>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</si>
  <si>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</si>
  <si>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</si>
  <si>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</si>
  <si>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</si>
  <si>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</si>
  <si>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</si>
  <si>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</si>
  <si>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</si>
  <si>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</si>
  <si>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</si>
  <si>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</si>
  <si>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</si>
  <si>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</si>
  <si>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</si>
  <si>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</si>
  <si>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</si>
  <si>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</si>
  <si>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</si>
  <si>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</si>
  <si>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</si>
  <si>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</si>
  <si>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</si>
  <si>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</si>
  <si>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</si>
  <si>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</si>
  <si>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</si>
  <si>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</si>
  <si>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</si>
  <si>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</si>
  <si>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</si>
  <si>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</si>
  <si>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</si>
  <si>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</si>
  <si>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</si>
  <si>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</si>
  <si>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</si>
  <si>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</si>
  <si>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</si>
  <si>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</si>
  <si>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</si>
  <si>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</si>
  <si>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</si>
  <si>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</si>
  <si>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</si>
  <si>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</si>
  <si>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</si>
  <si>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</si>
  <si>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</si>
  <si>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</si>
  <si>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</si>
  <si>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</si>
  <si>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</si>
  <si>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</si>
  <si>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</si>
  <si>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</si>
  <si>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</si>
  <si>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</si>
  <si>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</si>
  <si>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</si>
  <si>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</si>
  <si>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</si>
  <si>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</si>
  <si>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</si>
  <si>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</si>
  <si>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</si>
  <si>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</si>
  <si>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</si>
  <si>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</si>
  <si>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</si>
  <si>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</si>
  <si>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</si>
  <si>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</si>
  <si>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</si>
  <si>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</si>
  <si>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</si>
  <si>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</si>
  <si>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</si>
  <si>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</si>
  <si>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</si>
  <si>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</si>
  <si>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</si>
  <si>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</si>
  <si>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</si>
  <si>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</si>
  <si>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</si>
  <si>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</si>
  <si>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</si>
  <si>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</si>
  <si>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</si>
  <si>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</si>
  <si>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</si>
  <si>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</si>
  <si>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</si>
  <si>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</si>
  <si>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</si>
  <si>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</si>
  <si>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</si>
  <si>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</si>
  <si>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</si>
  <si>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</si>
  <si>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</si>
  <si>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</si>
  <si>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</si>
  <si>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</si>
  <si>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</si>
  <si>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</si>
  <si>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</si>
  <si>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</si>
  <si>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</si>
  <si>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</si>
  <si>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</si>
  <si>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</si>
  <si>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</si>
  <si>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</si>
  <si>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</si>
  <si>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</si>
  <si>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</si>
  <si>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</si>
  <si>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</si>
  <si>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</si>
  <si>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</si>
  <si>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</si>
  <si>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</si>
  <si>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</si>
  <si>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</si>
  <si>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</si>
  <si>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</si>
  <si>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</si>
  <si>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</si>
  <si>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</si>
  <si>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</si>
  <si>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</si>
  <si>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</si>
  <si>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</si>
  <si>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</si>
  <si>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</si>
  <si>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</si>
  <si>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</si>
  <si>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</si>
  <si>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</si>
  <si>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</si>
  <si>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</si>
  <si>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</si>
  <si>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</si>
  <si>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</si>
  <si>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</si>
  <si>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</si>
  <si>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</si>
  <si>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</si>
  <si>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</si>
  <si>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</si>
  <si>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</si>
  <si>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</si>
  <si>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</si>
  <si>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</si>
  <si>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</si>
  <si>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</si>
  <si>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</si>
  <si>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</si>
  <si>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</si>
  <si>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</si>
  <si>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</si>
  <si>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</si>
  <si>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</si>
  <si>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</si>
  <si>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</si>
  <si>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</si>
  <si>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</si>
  <si>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</si>
  <si>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</si>
  <si>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</si>
  <si>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</si>
  <si>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</si>
  <si>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</si>
  <si>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</si>
  <si>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</si>
  <si>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</si>
  <si>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</si>
  <si>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</si>
  <si>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</si>
  <si>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</si>
  <si>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</si>
  <si>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</si>
  <si>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</si>
  <si>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</si>
  <si>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</si>
  <si>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</si>
  <si>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</si>
  <si>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</si>
  <si>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</si>
  <si>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</si>
  <si>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</si>
  <si>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</si>
  <si>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</si>
  <si>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</si>
  <si>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</si>
  <si>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</si>
  <si>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</si>
  <si>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</si>
  <si>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</si>
  <si>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</si>
  <si>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</si>
  <si>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</si>
  <si>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</si>
  <si>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</si>
  <si>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</si>
  <si>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</si>
  <si>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</si>
  <si>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</si>
  <si>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</si>
  <si>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</si>
  <si>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</si>
  <si>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</si>
  <si>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</si>
  <si>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</si>
  <si>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</si>
  <si>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</si>
  <si>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</si>
  <si>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</si>
  <si>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</si>
  <si>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</si>
  <si>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</si>
  <si>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</si>
  <si>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</si>
  <si>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</si>
  <si>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</si>
  <si>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</si>
  <si>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</si>
  <si>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</si>
  <si>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</si>
  <si>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</si>
  <si>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</si>
  <si>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</si>
  <si>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</si>
  <si>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</si>
  <si>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</si>
  <si>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</si>
  <si>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</si>
  <si>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</si>
  <si>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</si>
  <si>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</si>
  <si>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</si>
  <si>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</si>
  <si>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</si>
  <si>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</si>
  <si>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</si>
  <si>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</si>
  <si>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</si>
  <si>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</si>
  <si>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</si>
  <si>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</si>
  <si>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</si>
  <si>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</si>
  <si>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</si>
  <si>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</si>
  <si>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</si>
  <si>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</si>
  <si>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</si>
  <si>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</si>
  <si>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</si>
  <si>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</si>
  <si>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</si>
  <si>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</si>
  <si>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</si>
  <si>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</si>
  <si>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</si>
  <si>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</si>
  <si>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</si>
  <si>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</si>
  <si>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</si>
  <si>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</si>
  <si>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</si>
  <si>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</si>
  <si>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</si>
  <si>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</si>
  <si>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</si>
  <si>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</si>
  <si>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</si>
  <si>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</si>
  <si>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</si>
  <si>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</si>
  <si>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</si>
  <si>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</si>
  <si>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</si>
  <si>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</si>
  <si>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</si>
  <si>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</si>
  <si>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</si>
  <si>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</si>
  <si>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</si>
  <si>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</si>
  <si>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</si>
  <si>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</si>
  <si>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</si>
  <si>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</si>
  <si>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</si>
  <si>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</si>
  <si>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</si>
  <si>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</si>
  <si>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</si>
  <si>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</si>
  <si>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</si>
  <si>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</si>
  <si>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</si>
  <si>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</si>
  <si>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</si>
  <si>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</si>
  <si>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</si>
  <si>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</si>
  <si>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</si>
  <si>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</si>
  <si>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</si>
  <si>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</si>
  <si>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</si>
  <si>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</si>
  <si>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</si>
  <si>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</si>
  <si>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</si>
  <si>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</si>
  <si>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</si>
  <si>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</si>
  <si>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</si>
  <si>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</si>
  <si>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</si>
  <si>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</si>
  <si>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</si>
  <si>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</si>
  <si>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</si>
  <si>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</si>
  <si>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</si>
  <si>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</si>
  <si>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</si>
  <si>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</si>
  <si>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</si>
  <si>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</si>
  <si>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</si>
  <si>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</si>
  <si>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</si>
  <si>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</si>
  <si>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</si>
  <si>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</si>
  <si>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</si>
  <si>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</si>
  <si>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</si>
  <si>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</si>
  <si>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</si>
  <si>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</si>
  <si>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</si>
  <si>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</si>
  <si>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</si>
  <si>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</si>
  <si>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</si>
  <si>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</si>
  <si>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</si>
  <si>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</si>
  <si>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</si>
  <si>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</si>
  <si>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</si>
  <si>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</si>
  <si>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</si>
  <si>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</si>
  <si>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</si>
  <si>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</si>
  <si>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</si>
  <si>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</si>
  <si>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</si>
  <si>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</si>
  <si>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</si>
  <si>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</si>
  <si>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</si>
  <si>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</si>
  <si>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</si>
  <si>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</si>
  <si>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</si>
  <si>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</si>
  <si>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</si>
  <si>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</si>
  <si>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</si>
  <si>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</si>
  <si>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</si>
  <si>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</si>
  <si>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</si>
  <si>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</si>
  <si>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</si>
  <si>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</si>
  <si>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</si>
  <si>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</si>
  <si>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</si>
  <si>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</si>
  <si>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</si>
  <si>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</si>
  <si>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</si>
  <si>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</si>
  <si>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</si>
  <si>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</si>
  <si>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</si>
  <si>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</si>
  <si>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</si>
  <si>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</si>
  <si>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</si>
  <si>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</si>
  <si>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</si>
  <si>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</si>
  <si>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</si>
  <si>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</si>
  <si>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</si>
  <si>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</si>
  <si>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</si>
  <si>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</si>
  <si>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</si>
  <si>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</si>
  <si>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</si>
  <si>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</si>
  <si>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</si>
  <si>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</si>
  <si>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</si>
  <si>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</si>
  <si>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</si>
  <si>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</si>
  <si>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</si>
  <si>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</si>
  <si>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</si>
  <si>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</si>
  <si>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</si>
  <si>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</si>
  <si>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</si>
  <si>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</si>
  <si>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</si>
  <si>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</si>
  <si>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</si>
  <si>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</si>
  <si>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</si>
  <si>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</si>
  <si>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</si>
  <si>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</si>
  <si>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</si>
  <si>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</si>
  <si>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</si>
  <si>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</si>
  <si>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</si>
  <si>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</si>
  <si>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</si>
  <si>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</si>
  <si>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</si>
  <si>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</si>
  <si>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</si>
  <si>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</si>
  <si>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</si>
  <si>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</si>
  <si>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</si>
  <si>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</si>
  <si>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</si>
  <si>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</si>
  <si>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</si>
  <si>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</si>
  <si>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</si>
  <si>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</si>
  <si>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</si>
  <si>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</si>
  <si>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</si>
  <si>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</si>
  <si>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</si>
  <si>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</si>
  <si>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</si>
  <si>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</si>
  <si>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</si>
  <si>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</si>
  <si>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</si>
  <si>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</si>
  <si>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</si>
  <si>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</si>
  <si>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</si>
  <si>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</si>
  <si>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</si>
  <si>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</si>
  <si>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</si>
  <si>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</si>
  <si>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</si>
  <si>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</si>
  <si>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</si>
  <si>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</si>
  <si>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</si>
  <si>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</si>
  <si>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</si>
  <si>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</si>
  <si>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</si>
  <si>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</si>
  <si>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</si>
  <si>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</si>
  <si>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</si>
  <si>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</si>
  <si>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</si>
  <si>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</si>
  <si>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</si>
  <si>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</si>
  <si>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</si>
  <si>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</si>
  <si>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</si>
  <si>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</si>
  <si>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</si>
  <si>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</si>
  <si>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</si>
  <si>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</si>
  <si>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</si>
  <si>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</si>
  <si>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</si>
  <si>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</si>
  <si>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</si>
  <si>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</si>
  <si>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</si>
  <si>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</si>
  <si>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</si>
  <si>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</si>
  <si>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</si>
  <si>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</si>
  <si>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</si>
  <si>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</si>
  <si>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</si>
  <si>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</si>
  <si>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</si>
  <si>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</si>
  <si>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</si>
  <si>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</si>
  <si>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</si>
  <si>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</si>
  <si>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</si>
  <si>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</si>
  <si>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</si>
  <si>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</si>
  <si>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</si>
  <si>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</si>
  <si>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</si>
  <si>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</si>
  <si>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</si>
  <si>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</si>
  <si>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</si>
  <si>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</si>
  <si>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</si>
  <si>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</si>
  <si>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</si>
  <si>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</si>
  <si>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</si>
  <si>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</si>
  <si>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</si>
  <si>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</si>
  <si>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</si>
  <si>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</si>
  <si>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</si>
  <si>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</si>
  <si>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</si>
  <si>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</si>
  <si>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</si>
  <si>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</si>
  <si>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</si>
  <si>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</si>
  <si>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</si>
  <si>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</si>
  <si>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</si>
  <si>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</si>
  <si>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</si>
  <si>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</si>
  <si>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</si>
  <si>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</si>
  <si>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</si>
  <si>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</si>
  <si>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</si>
  <si>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</si>
  <si>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</si>
  <si>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</si>
  <si>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</si>
  <si>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</si>
  <si>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</si>
  <si>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</si>
  <si>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</si>
  <si>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</si>
  <si>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</si>
  <si>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</si>
  <si>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</si>
  <si>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</si>
  <si>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</si>
  <si>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</si>
  <si>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</si>
  <si>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</si>
  <si>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</si>
  <si>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</si>
  <si>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</si>
  <si>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</si>
  <si>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</si>
  <si>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</si>
  <si>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</si>
  <si>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</si>
  <si>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</si>
  <si>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</si>
  <si>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</si>
  <si>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</si>
  <si>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</si>
  <si>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</si>
  <si>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</si>
  <si>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</si>
  <si>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</si>
  <si>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</si>
  <si>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</si>
  <si>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</si>
  <si>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</si>
  <si>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</si>
  <si>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</si>
  <si>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</si>
  <si>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</si>
  <si>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</si>
  <si>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</si>
  <si>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</si>
  <si>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</si>
  <si>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</si>
  <si>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</si>
  <si>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</si>
  <si>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</si>
  <si>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</si>
  <si>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</si>
  <si>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</si>
  <si>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</si>
  <si>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</si>
  <si>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</si>
  <si>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</si>
  <si>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</si>
  <si>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</si>
  <si>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</si>
  <si>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</si>
  <si>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</si>
  <si>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</si>
  <si>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</si>
  <si>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</si>
  <si>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</si>
  <si>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</si>
  <si>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</si>
  <si>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</si>
  <si>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</si>
  <si>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</si>
  <si>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</si>
  <si>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</si>
  <si>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</si>
  <si>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</si>
  <si>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</si>
  <si>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</si>
  <si>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</si>
  <si>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</si>
  <si>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</si>
  <si>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</si>
  <si>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</si>
  <si>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</si>
  <si>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</si>
  <si>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</si>
  <si>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</si>
  <si>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</si>
  <si>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</si>
  <si>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</si>
  <si>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</si>
  <si>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</si>
  <si>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</si>
  <si>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</si>
  <si>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</si>
  <si>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</si>
  <si>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</si>
  <si>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</si>
  <si>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</si>
  <si>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</si>
  <si>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</si>
  <si>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</si>
  <si>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</si>
  <si>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</si>
  <si>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</si>
  <si>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</si>
  <si>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</si>
  <si>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</si>
  <si>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</si>
  <si>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</si>
  <si>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</si>
  <si>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</si>
  <si>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</si>
  <si>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</si>
  <si>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</si>
  <si>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</si>
  <si>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</si>
  <si>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</si>
  <si>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</si>
  <si>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</si>
  <si>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</si>
  <si>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</si>
  <si>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</si>
  <si>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</si>
  <si>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</si>
  <si>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</si>
  <si>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</si>
  <si>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</si>
  <si>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</si>
  <si>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</si>
  <si>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</si>
  <si>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</si>
  <si>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</si>
  <si>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</si>
  <si>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</si>
  <si>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</si>
  <si>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</si>
  <si>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</si>
  <si>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</si>
  <si>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</si>
  <si>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</si>
  <si>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</si>
  <si>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</si>
  <si>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</si>
  <si>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</si>
  <si>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</si>
  <si>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</si>
  <si>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</si>
  <si>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</si>
  <si>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</si>
  <si>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</si>
  <si>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</si>
  <si>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</si>
  <si>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</si>
  <si>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</si>
  <si>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</si>
  <si>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</si>
  <si>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</si>
  <si>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</si>
  <si>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</si>
  <si>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</si>
  <si>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</si>
  <si>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</si>
  <si>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</si>
  <si>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</si>
  <si>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</si>
  <si>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</si>
  <si>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</si>
  <si>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</si>
  <si>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</si>
  <si>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</si>
  <si>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</si>
  <si>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</si>
  <si>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</si>
  <si>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</si>
  <si>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</si>
  <si>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</si>
  <si>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</si>
  <si>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</si>
  <si>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</si>
  <si>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</si>
  <si>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</si>
  <si>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</si>
  <si>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</si>
  <si>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</si>
  <si>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</si>
  <si>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</si>
  <si>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</si>
  <si>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</si>
  <si>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</si>
  <si>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</si>
  <si>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</si>
  <si>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</si>
  <si>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</si>
  <si>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</si>
  <si>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</si>
  <si>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</si>
  <si>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</si>
  <si>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</si>
  <si>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</si>
  <si>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</si>
  <si>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</si>
  <si>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</si>
  <si>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</si>
  <si>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</si>
  <si>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</si>
  <si>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</si>
  <si>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</si>
  <si>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</si>
  <si>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</si>
  <si>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</si>
  <si>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</si>
  <si>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</si>
  <si>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</si>
  <si>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</si>
  <si>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</si>
  <si>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</si>
  <si>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</si>
  <si>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</si>
  <si>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</si>
  <si>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</si>
  <si>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</si>
  <si>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</si>
  <si>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</si>
  <si>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</si>
  <si>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</si>
  <si>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</si>
  <si>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</si>
  <si>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</si>
  <si>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</si>
  <si>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</si>
  <si>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</si>
  <si>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</si>
  <si>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</si>
  <si>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</si>
  <si>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</si>
  <si>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</si>
  <si>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</si>
  <si>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</si>
  <si>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</si>
  <si>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</si>
  <si>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</si>
  <si>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</si>
  <si>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</si>
  <si>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</si>
  <si>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</si>
  <si>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</si>
  <si>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</si>
  <si>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</si>
  <si>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</si>
  <si>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</si>
  <si>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</si>
  <si>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</si>
  <si>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</si>
  <si>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</si>
  <si>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</si>
  <si>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</si>
  <si>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</si>
  <si>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</si>
  <si>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</si>
  <si>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</si>
  <si>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</si>
  <si>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</si>
  <si>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</si>
  <si>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</si>
  <si>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</si>
  <si>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</si>
  <si>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</si>
  <si>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</si>
  <si>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</si>
  <si>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</si>
  <si>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</si>
  <si>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</si>
  <si>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</si>
  <si>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</si>
  <si>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</si>
  <si>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</si>
  <si>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</si>
  <si>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</si>
  <si>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</si>
  <si>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</si>
  <si>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</si>
  <si>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</si>
  <si>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</si>
  <si>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</si>
  <si>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</si>
  <si>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</si>
  <si>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</si>
  <si>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</si>
  <si>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</si>
  <si>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</si>
  <si>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</si>
  <si>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</si>
  <si>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</si>
  <si>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</si>
  <si>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</si>
  <si>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</si>
  <si>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</si>
  <si>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</si>
  <si>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</si>
  <si>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</si>
  <si>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</si>
  <si>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</si>
  <si>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</si>
  <si>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</si>
  <si>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</si>
  <si>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</si>
  <si>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</si>
  <si>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</si>
  <si>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</si>
  <si>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</si>
  <si>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</si>
  <si>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</si>
  <si>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</si>
  <si>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</si>
  <si>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</si>
  <si>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</si>
  <si>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</si>
  <si>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</si>
  <si>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</si>
  <si>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</si>
  <si>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</si>
  <si>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</si>
  <si>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</si>
  <si>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</si>
  <si>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</si>
  <si>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</si>
  <si>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</si>
  <si>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</si>
  <si>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</si>
  <si>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</si>
  <si>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</si>
  <si>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</si>
  <si>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</si>
  <si>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</si>
  <si>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</si>
  <si>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</si>
  <si>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</si>
  <si>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</si>
  <si>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</si>
  <si>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</si>
  <si>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</si>
  <si>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</si>
  <si>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</si>
  <si>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</si>
  <si>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</si>
  <si>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</si>
  <si>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</si>
  <si>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</si>
  <si>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</si>
  <si>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</si>
  <si>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</si>
  <si>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</si>
  <si>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</si>
  <si>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</si>
  <si>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</si>
  <si>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</si>
  <si>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</si>
  <si>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</si>
  <si>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</si>
  <si>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</si>
  <si>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</si>
  <si>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</si>
  <si>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</si>
  <si>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</si>
  <si>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</si>
  <si>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</si>
  <si>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</si>
  <si>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</si>
  <si>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</si>
  <si>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</si>
  <si>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</si>
  <si>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</si>
  <si>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</si>
  <si>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</si>
  <si>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</si>
  <si>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</si>
  <si>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</si>
  <si>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</si>
  <si>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</si>
  <si>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</si>
  <si>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</si>
  <si>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</si>
  <si>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</si>
  <si>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</si>
  <si>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</si>
  <si>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</si>
  <si>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</si>
  <si>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</si>
  <si>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</si>
  <si>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</si>
  <si>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</si>
  <si>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</si>
  <si>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</si>
  <si>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</si>
  <si>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</si>
  <si>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</si>
  <si>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</si>
  <si>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</si>
  <si>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</si>
  <si>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</si>
  <si>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</si>
  <si>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</si>
  <si>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</si>
  <si>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</si>
  <si>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</si>
  <si>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</si>
  <si>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</si>
  <si>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</si>
  <si>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</si>
  <si>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</si>
  <si>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</si>
  <si>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</si>
  <si>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</si>
  <si>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</si>
  <si>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</si>
  <si>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</si>
  <si>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</si>
  <si>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</si>
  <si>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</si>
  <si>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</si>
  <si>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</si>
  <si>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</si>
  <si>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</si>
  <si>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</si>
  <si>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</si>
  <si>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</si>
  <si>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</si>
  <si>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</si>
  <si>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</si>
  <si>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</si>
  <si>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</si>
  <si>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</si>
  <si>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</si>
  <si>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</si>
  <si>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</si>
  <si>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</si>
  <si>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</si>
  <si>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</si>
  <si>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</si>
  <si>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</si>
  <si>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</si>
  <si>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</si>
  <si>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</si>
  <si>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</si>
  <si>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</si>
  <si>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</si>
  <si>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</si>
  <si>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</si>
  <si>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</si>
  <si>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</si>
  <si>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</si>
  <si>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</si>
  <si>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</si>
  <si>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</si>
  <si>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</si>
  <si>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</si>
  <si>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</si>
  <si>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</si>
  <si>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</si>
  <si>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</si>
  <si>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</si>
  <si>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</si>
  <si>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</si>
  <si>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</si>
  <si>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</si>
  <si>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</si>
  <si>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</si>
  <si>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</si>
  <si>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</si>
  <si>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</si>
  <si>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</si>
  <si>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</si>
  <si>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</si>
  <si>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</si>
  <si>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</si>
  <si>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</si>
  <si>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</si>
  <si>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</si>
  <si>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</si>
  <si>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</si>
  <si>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</si>
  <si>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</si>
  <si>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</si>
  <si>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</si>
  <si>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</si>
  <si>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</si>
  <si>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</si>
  <si>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</si>
  <si>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</si>
  <si>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</si>
  <si>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</si>
  <si>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</si>
  <si>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</si>
  <si>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</si>
  <si>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</si>
  <si>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</si>
  <si>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</si>
  <si>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</si>
  <si>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</si>
  <si>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</si>
  <si>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</si>
  <si>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</si>
  <si>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</si>
  <si>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</si>
  <si>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</si>
  <si>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</si>
  <si>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</si>
  <si>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</si>
  <si>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</si>
  <si>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</si>
  <si>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</si>
  <si>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</si>
  <si>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</si>
  <si>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</si>
  <si>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</si>
  <si>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</si>
  <si>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</si>
  <si>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</si>
  <si>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</si>
  <si>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</si>
  <si>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</si>
  <si>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</si>
  <si>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</si>
  <si>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</si>
  <si>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</si>
  <si>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</si>
  <si>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</si>
  <si>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</si>
  <si>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</si>
  <si>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</si>
  <si>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</si>
  <si>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</si>
  <si>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</si>
  <si>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</si>
  <si>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</si>
  <si>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</si>
  <si>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</si>
  <si>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</si>
  <si>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</si>
  <si>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</si>
  <si>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</si>
  <si>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</si>
  <si>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</si>
  <si>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</si>
  <si>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</si>
  <si>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</si>
  <si>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</si>
  <si>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</si>
  <si>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</si>
  <si>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</si>
  <si>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</si>
  <si>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</si>
  <si>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</si>
  <si>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</si>
  <si>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</si>
  <si>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</si>
  <si>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</si>
  <si>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</si>
  <si>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</si>
  <si>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</si>
  <si>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</si>
  <si>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</si>
  <si>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</si>
  <si>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</si>
  <si>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</si>
  <si>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</si>
  <si>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</si>
  <si>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</si>
  <si>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</si>
  <si>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</si>
  <si>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</si>
  <si>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</si>
  <si>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</si>
  <si>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</si>
  <si>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</si>
  <si>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</si>
  <si>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</si>
  <si>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</si>
  <si>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</si>
  <si>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</si>
  <si>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</si>
  <si>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</si>
  <si>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</si>
  <si>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</si>
  <si>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</si>
  <si>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</si>
  <si>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</si>
  <si>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</si>
  <si>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</si>
  <si>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</si>
  <si>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</si>
  <si>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</si>
  <si>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</si>
  <si>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</si>
  <si>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</si>
  <si>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</si>
  <si>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</si>
  <si>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</si>
  <si>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</si>
  <si>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</si>
  <si>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</si>
  <si>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</si>
  <si>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</si>
  <si>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</si>
  <si>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</si>
  <si>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</si>
  <si>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</si>
  <si>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</si>
  <si>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</si>
  <si>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</si>
  <si>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</si>
  <si>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</si>
  <si>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</si>
  <si>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</si>
  <si>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</si>
  <si>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</si>
  <si>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</si>
  <si>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</si>
  <si>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</si>
  <si>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</si>
  <si>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</si>
  <si>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</si>
  <si>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</si>
  <si>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</si>
  <si>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</si>
  <si>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</si>
  <si>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</si>
  <si>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</si>
  <si>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</si>
  <si>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</si>
  <si>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</si>
  <si>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</si>
  <si>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</si>
  <si>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</si>
  <si>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</si>
  <si>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</si>
  <si>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</si>
  <si>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</si>
  <si>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</si>
  <si>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</si>
  <si>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</si>
  <si>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</si>
  <si>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</si>
  <si>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</si>
  <si>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</si>
  <si>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</si>
  <si>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</si>
  <si>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</si>
  <si>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</si>
  <si>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</si>
  <si>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</si>
  <si>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</si>
  <si>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</si>
  <si>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</si>
  <si>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</si>
  <si>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</si>
  <si>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</si>
  <si>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</si>
  <si>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</si>
  <si>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</si>
  <si>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</si>
  <si>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</si>
  <si>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</si>
  <si>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</si>
  <si>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</si>
  <si>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</si>
  <si>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</si>
  <si>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</si>
  <si>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</si>
  <si>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</si>
  <si>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</si>
  <si>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</si>
  <si>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</si>
  <si>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</si>
  <si>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</si>
  <si>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</si>
  <si>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</si>
  <si>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</si>
  <si>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</si>
  <si>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</si>
  <si>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</si>
  <si>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</si>
  <si>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</si>
  <si>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</si>
  <si>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</si>
  <si>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</si>
  <si>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</si>
  <si>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</si>
  <si>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</si>
  <si>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</si>
  <si>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</si>
  <si>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</si>
  <si>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</si>
  <si>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</si>
  <si>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</si>
  <si>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</si>
  <si>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</si>
  <si>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</si>
  <si>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</si>
  <si>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</si>
  <si>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</si>
  <si>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</si>
  <si>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</si>
  <si>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</si>
  <si>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</si>
  <si>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</si>
  <si>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</si>
  <si>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</si>
  <si>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</si>
  <si>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</si>
  <si>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</si>
  <si>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</si>
  <si>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</si>
  <si>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</si>
  <si>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</si>
  <si>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</si>
  <si>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</si>
  <si>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</si>
  <si>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</si>
  <si>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</si>
  <si>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</si>
  <si>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</si>
  <si>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</si>
  <si>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</si>
  <si>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</si>
  <si>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</si>
  <si>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</si>
  <si>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</si>
  <si>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</si>
  <si>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</si>
  <si>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</si>
  <si>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</si>
  <si>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</si>
  <si>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</si>
  <si>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</si>
  <si>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</si>
  <si>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</si>
  <si>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</si>
  <si>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</si>
  <si>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</si>
  <si>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</si>
  <si>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</si>
  <si>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</si>
  <si>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</si>
  <si>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</si>
  <si>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</si>
  <si>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</si>
  <si>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</si>
  <si>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</si>
  <si>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</si>
  <si>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</si>
  <si>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</si>
  <si>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</si>
  <si>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</si>
  <si>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</si>
  <si>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</si>
  <si>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</si>
  <si>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</si>
  <si>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</si>
  <si>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</si>
  <si>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</si>
  <si>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</si>
  <si>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</si>
  <si>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</si>
  <si>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</si>
  <si>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</si>
  <si>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</si>
  <si>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</si>
  <si>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</si>
  <si>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</si>
  <si>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</si>
  <si>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</si>
  <si>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</si>
  <si>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</si>
  <si>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</si>
  <si>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</si>
  <si>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</si>
  <si>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</si>
  <si>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</si>
  <si>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</si>
  <si>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</si>
  <si>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</si>
  <si>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</si>
  <si>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</si>
  <si>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</si>
  <si>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</si>
  <si>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</si>
  <si>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</si>
  <si>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</si>
  <si>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</si>
  <si>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</si>
  <si>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</si>
  <si>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</si>
  <si>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</si>
  <si>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</si>
  <si>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</si>
  <si>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</si>
  <si>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</si>
  <si>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</si>
  <si>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</si>
  <si>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</si>
  <si>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</si>
  <si>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</si>
  <si>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</si>
  <si>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</si>
  <si>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</si>
  <si>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</si>
  <si>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</si>
  <si>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</si>
  <si>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</si>
  <si>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</si>
  <si>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</si>
  <si>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</si>
  <si>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</si>
  <si>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</si>
  <si>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</si>
  <si>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</si>
  <si>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</si>
  <si>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</si>
  <si>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</si>
  <si>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</si>
  <si>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</si>
  <si>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</si>
  <si>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</si>
  <si>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</si>
  <si>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</si>
  <si>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</si>
  <si>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</si>
  <si>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</si>
  <si>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</si>
  <si>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</si>
  <si>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</si>
  <si>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</si>
  <si>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</si>
  <si>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</si>
  <si>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</si>
  <si>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</si>
  <si>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</si>
  <si>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</si>
  <si>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</si>
  <si>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</si>
  <si>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</si>
  <si>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</si>
  <si>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</si>
  <si>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</si>
  <si>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</si>
  <si>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</si>
  <si>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</si>
  <si>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</si>
  <si>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</si>
  <si>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</si>
  <si>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</si>
  <si>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</si>
  <si>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</si>
  <si>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</si>
  <si>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</si>
  <si>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</si>
  <si>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</si>
  <si>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</si>
  <si>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</si>
  <si>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</si>
  <si>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</si>
  <si>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</si>
  <si>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</si>
  <si>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</si>
  <si>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</si>
  <si>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</si>
  <si>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</si>
  <si>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</si>
  <si>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</si>
  <si>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</si>
  <si>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</si>
  <si>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</si>
  <si>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</si>
  <si>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</si>
  <si>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</si>
  <si>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</si>
  <si>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</si>
  <si>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</si>
  <si>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</si>
  <si>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</si>
  <si>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</si>
  <si>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</si>
  <si>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</si>
  <si>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</si>
  <si>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</si>
  <si>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</si>
  <si>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</si>
  <si>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</si>
  <si>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</si>
  <si>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</si>
  <si>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</si>
  <si>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</si>
  <si>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</si>
  <si>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</si>
  <si>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</si>
  <si>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</si>
  <si>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</si>
  <si>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</si>
  <si>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</si>
  <si>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</si>
  <si>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</si>
  <si>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</si>
  <si>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</si>
  <si>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</si>
  <si>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</si>
  <si>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</si>
  <si>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</si>
  <si>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</si>
  <si>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</si>
  <si>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</si>
  <si>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</si>
  <si>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</si>
  <si>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</si>
  <si>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</si>
  <si>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</si>
  <si>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</si>
  <si>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</si>
  <si>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</si>
  <si>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</si>
  <si>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</si>
  <si>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</si>
  <si>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</si>
  <si>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</si>
  <si>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</si>
  <si>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</si>
  <si>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</si>
  <si>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</si>
  <si>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</si>
  <si>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</si>
  <si>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</si>
  <si>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</si>
  <si>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</si>
  <si>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</si>
  <si>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</si>
  <si>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</si>
  <si>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</si>
  <si>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</si>
  <si>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</si>
  <si>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</si>
  <si>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</si>
  <si>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</si>
  <si>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</si>
  <si>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</si>
  <si>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</si>
  <si>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</si>
  <si>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</si>
  <si>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</si>
  <si>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</si>
  <si>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</si>
  <si>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</si>
  <si>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</si>
  <si>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</si>
  <si>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</si>
  <si>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</si>
  <si>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</si>
  <si>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</si>
  <si>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</si>
  <si>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</si>
  <si>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</si>
  <si>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</si>
  <si>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</si>
  <si>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</si>
  <si>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</si>
  <si>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</si>
  <si>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</si>
  <si>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</si>
  <si>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</si>
  <si>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</si>
  <si>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</si>
  <si>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</si>
  <si>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</si>
  <si>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</si>
  <si>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</si>
  <si>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</si>
  <si>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</si>
  <si>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</si>
  <si>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</si>
  <si>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</si>
  <si>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</si>
  <si>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</si>
  <si>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</si>
  <si>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</si>
  <si>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</si>
  <si>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</si>
  <si>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</si>
  <si>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</si>
  <si>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</si>
  <si>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</si>
  <si>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</si>
  <si>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</si>
  <si>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</si>
  <si>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</si>
  <si>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</si>
  <si>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</si>
  <si>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</si>
  <si>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</si>
  <si>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</si>
  <si>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</si>
  <si>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</si>
  <si>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</si>
  <si>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</si>
  <si>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</si>
  <si>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</si>
  <si>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</si>
  <si>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</si>
  <si>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</si>
  <si>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</si>
  <si>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</si>
  <si>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</si>
  <si>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</si>
  <si>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</si>
  <si>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</si>
  <si>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</si>
  <si>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</si>
  <si>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</si>
  <si>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</si>
  <si>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</si>
  <si>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</si>
  <si>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</si>
  <si>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</si>
  <si>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</si>
  <si>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</si>
  <si>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</si>
  <si>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</si>
  <si>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</si>
  <si>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</si>
  <si>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</si>
  <si>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</si>
  <si>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</si>
  <si>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</si>
  <si>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</si>
  <si>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</si>
  <si>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</si>
  <si>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</si>
  <si>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</si>
  <si>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</si>
  <si>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</si>
  <si>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</si>
  <si>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</si>
  <si>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</si>
  <si>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</si>
  <si>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</si>
  <si>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</si>
  <si>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</si>
  <si>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</si>
  <si>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</si>
  <si>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</si>
  <si>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</si>
  <si>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</si>
  <si>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</si>
  <si>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</si>
  <si>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</si>
  <si>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</si>
  <si>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</si>
  <si>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</si>
  <si>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</si>
  <si>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</si>
  <si>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</si>
  <si>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</si>
  <si>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</si>
  <si>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</si>
  <si>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</si>
  <si>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</si>
  <si>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</si>
  <si>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</si>
  <si>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</si>
  <si>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</si>
  <si>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</si>
  <si>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</si>
  <si>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</si>
  <si>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</si>
  <si>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</si>
  <si>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</si>
  <si>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</si>
  <si>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</si>
  <si>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</si>
  <si>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</si>
  <si>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</si>
  <si>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</si>
  <si>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</si>
  <si>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</si>
  <si>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</si>
  <si>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</si>
  <si>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</si>
  <si>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</si>
  <si>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</si>
  <si>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</si>
  <si>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</si>
  <si>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</si>
  <si>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</si>
  <si>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</si>
  <si>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</si>
  <si>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</si>
  <si>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</si>
  <si>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</si>
  <si>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</si>
  <si>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</si>
  <si>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</si>
  <si>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</si>
  <si>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</si>
  <si>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</si>
  <si>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</si>
  <si>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</si>
  <si>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</si>
  <si>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</si>
  <si>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</si>
  <si>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</si>
  <si>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</si>
  <si>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</si>
  <si>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</si>
  <si>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</si>
  <si>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</si>
  <si>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</si>
  <si>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</si>
  <si>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</si>
  <si>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</si>
  <si>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</si>
  <si>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</si>
  <si>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</si>
  <si>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</si>
  <si>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</si>
  <si>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</si>
  <si>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</si>
  <si>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</si>
  <si>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</si>
  <si>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</si>
  <si>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</si>
  <si>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</si>
  <si>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</si>
  <si>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</si>
  <si>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</si>
  <si>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</si>
  <si>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</si>
  <si>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</si>
  <si>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</si>
  <si>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</si>
  <si>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</si>
  <si>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</si>
  <si>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</si>
  <si>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</si>
  <si>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</si>
  <si>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</si>
  <si>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</si>
  <si>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</si>
  <si>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</si>
  <si>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</si>
  <si>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</si>
  <si>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</si>
  <si>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</si>
  <si>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</si>
  <si>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</si>
  <si>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</si>
  <si>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</si>
  <si>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</si>
  <si>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</si>
  <si>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</si>
  <si>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</si>
  <si>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</si>
  <si>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</si>
  <si>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</si>
  <si>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</si>
  <si>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</si>
  <si>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</si>
  <si>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</si>
  <si>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</si>
  <si>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</si>
  <si>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</si>
  <si>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</si>
  <si>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</si>
  <si>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</si>
  <si>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</si>
  <si>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</si>
  <si>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</si>
  <si>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</si>
  <si>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</si>
  <si>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</si>
  <si>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</si>
  <si>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</si>
  <si>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</si>
  <si>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</si>
  <si>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</si>
  <si>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</si>
  <si>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</si>
  <si>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</si>
  <si>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</si>
  <si>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</si>
  <si>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</si>
  <si>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</si>
  <si>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</si>
  <si>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</si>
  <si>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</si>
  <si>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</si>
  <si>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</si>
  <si>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</si>
  <si>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</si>
  <si>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</si>
  <si>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</si>
  <si>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</si>
  <si>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</si>
  <si>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</si>
  <si>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</si>
  <si>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</si>
  <si>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</si>
  <si>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</si>
  <si>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</si>
  <si>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</si>
  <si>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</si>
  <si>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</si>
  <si>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</si>
  <si>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</si>
  <si>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</si>
  <si>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</si>
  <si>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</si>
  <si>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</si>
  <si>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</si>
  <si>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</si>
  <si>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</si>
  <si>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</si>
  <si>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</si>
  <si>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</si>
  <si>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</si>
  <si>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</si>
  <si>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</si>
  <si>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</si>
  <si>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</si>
  <si>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</si>
  <si>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</si>
  <si>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</si>
  <si>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</si>
  <si>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</si>
  <si>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</si>
  <si>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</si>
  <si>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</si>
  <si>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</si>
  <si>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</si>
  <si>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</si>
  <si>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</si>
  <si>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</si>
  <si>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</si>
  <si>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</si>
  <si>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</si>
  <si>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</si>
  <si>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</si>
  <si>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</si>
  <si>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</si>
  <si>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</si>
  <si>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</si>
  <si>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</si>
  <si>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</si>
  <si>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</si>
  <si>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</si>
  <si>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</si>
  <si>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</si>
  <si>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</si>
  <si>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</si>
  <si>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</si>
  <si>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</si>
  <si>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</si>
  <si>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</si>
  <si>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</si>
  <si>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</si>
  <si>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</si>
  <si>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</si>
  <si>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</si>
  <si>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</si>
  <si>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</si>
  <si>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</si>
  <si>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</si>
  <si>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</si>
  <si>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</si>
  <si>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</si>
  <si>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</si>
  <si>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</si>
  <si>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</si>
  <si>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</si>
  <si>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</si>
  <si>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</si>
  <si>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</si>
  <si>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</si>
  <si>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</si>
  <si>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</si>
  <si>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</si>
  <si>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</si>
  <si>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</si>
  <si>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</si>
  <si>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</si>
  <si>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</si>
  <si>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</si>
  <si>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</si>
  <si>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</si>
  <si>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</si>
  <si>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</si>
  <si>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</si>
  <si>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</si>
  <si>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</si>
  <si>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</si>
  <si>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</si>
  <si>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</si>
  <si>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</si>
  <si>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</si>
  <si>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</si>
  <si>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</si>
  <si>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</si>
  <si>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</si>
  <si>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</si>
  <si>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</si>
  <si>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</si>
  <si>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</si>
  <si>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</si>
  <si>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</si>
  <si>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</si>
  <si>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</si>
  <si>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</si>
  <si>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</si>
  <si>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</si>
  <si>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</si>
  <si>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</si>
  <si>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</si>
  <si>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</si>
  <si>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</si>
  <si>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</si>
  <si>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</si>
  <si>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</si>
  <si>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</si>
  <si>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</si>
  <si>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</si>
  <si>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</si>
  <si>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</si>
  <si>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</si>
  <si>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</si>
  <si>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</si>
  <si>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</si>
  <si>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</si>
  <si>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</si>
  <si>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</si>
  <si>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</si>
  <si>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</si>
  <si>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</si>
  <si>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</si>
  <si>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</si>
  <si>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</si>
  <si>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</si>
  <si>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</si>
  <si>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</si>
  <si>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</si>
  <si>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</si>
  <si>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</si>
  <si>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</si>
  <si>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</si>
  <si>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</si>
  <si>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</si>
  <si>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</si>
  <si>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</si>
  <si>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</si>
  <si>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</si>
  <si>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</si>
  <si>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</si>
  <si>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</si>
  <si>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</si>
  <si>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</si>
  <si>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</si>
  <si>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</si>
  <si>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</si>
  <si>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</si>
  <si>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</si>
  <si>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</si>
  <si>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</si>
  <si>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</si>
  <si>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</si>
  <si>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</si>
  <si>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</si>
  <si>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</si>
  <si>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</si>
  <si>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</si>
  <si>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</si>
  <si>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</si>
  <si>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</si>
  <si>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</si>
  <si>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</si>
  <si>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</si>
  <si>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</si>
  <si>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</si>
  <si>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</si>
  <si>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</si>
  <si>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</si>
  <si>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</si>
  <si>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</si>
  <si>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</si>
  <si>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</si>
  <si>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</si>
  <si>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</si>
  <si>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</si>
  <si>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</si>
  <si>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</si>
  <si>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</si>
  <si>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</si>
  <si>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</si>
  <si>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</si>
  <si>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</si>
  <si>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</si>
  <si>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</si>
  <si>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</si>
  <si>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</si>
  <si>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</si>
  <si>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</si>
  <si>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</si>
  <si>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</si>
  <si>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</si>
  <si>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</si>
  <si>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</si>
  <si>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</si>
  <si>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</si>
  <si>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</si>
  <si>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</si>
  <si>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</si>
  <si>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</si>
  <si>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</si>
  <si>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</si>
  <si>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</si>
  <si>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</si>
  <si>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</si>
  <si>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</si>
  <si>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</si>
  <si>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</si>
  <si>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</si>
  <si>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</si>
  <si>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</si>
  <si>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</si>
  <si>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</si>
  <si>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</si>
  <si>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</si>
  <si>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</si>
  <si>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</si>
  <si>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</si>
  <si>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</si>
  <si>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</si>
  <si>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</si>
  <si>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</si>
  <si>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</si>
  <si>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</si>
  <si>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</si>
  <si>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</si>
  <si>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</si>
  <si>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</si>
  <si>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</si>
  <si>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</si>
  <si>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</si>
  <si>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</si>
  <si>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</si>
  <si>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</si>
  <si>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</si>
  <si>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</si>
  <si>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</si>
  <si>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</si>
  <si>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</si>
  <si>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</si>
  <si>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</si>
  <si>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</si>
  <si>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</si>
  <si>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</si>
  <si>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</si>
  <si>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</si>
  <si>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</si>
  <si>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</si>
  <si>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</si>
  <si>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</si>
  <si>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</si>
  <si>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</si>
  <si>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</si>
  <si>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</si>
  <si>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</si>
  <si>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</si>
  <si>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</si>
  <si>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</si>
  <si>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</si>
  <si>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</si>
  <si>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</si>
  <si>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</si>
  <si>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</si>
  <si>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</si>
  <si>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</si>
  <si>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</si>
  <si>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</si>
  <si>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</si>
  <si>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</si>
  <si>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</si>
  <si>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</si>
  <si>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</si>
  <si>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</si>
  <si>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</si>
  <si>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</si>
  <si>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</si>
  <si>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</si>
  <si>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</si>
  <si>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</si>
  <si>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</si>
  <si>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</si>
  <si>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</si>
  <si>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</si>
  <si>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</si>
  <si>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</si>
  <si>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</si>
  <si>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</si>
  <si>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</si>
  <si>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</si>
  <si>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</si>
  <si>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</si>
  <si>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</si>
  <si>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</si>
  <si>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</si>
  <si>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</si>
  <si>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</si>
  <si>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</si>
  <si>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</si>
  <si>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</si>
  <si>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</si>
  <si>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</si>
  <si>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</si>
  <si>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</si>
  <si>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</si>
  <si>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</si>
  <si>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</si>
  <si>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</si>
  <si>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</si>
  <si>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</si>
  <si>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</si>
  <si>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</si>
  <si>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</si>
  <si>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</si>
  <si>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</si>
  <si>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</si>
  <si>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</si>
  <si>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</si>
  <si>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</si>
  <si>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</si>
  <si>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</si>
  <si>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</si>
  <si>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</si>
  <si>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</si>
  <si>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</si>
  <si>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</si>
  <si>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</si>
  <si>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</si>
  <si>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</si>
  <si>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</si>
  <si>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</si>
  <si>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</si>
  <si>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</si>
  <si>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</si>
  <si>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</si>
  <si>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</si>
  <si>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</si>
  <si>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</si>
  <si>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</si>
  <si>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</si>
  <si>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</si>
  <si>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</si>
  <si>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</si>
  <si>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</si>
  <si>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</si>
  <si>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</si>
  <si>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</si>
  <si>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</si>
  <si>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</si>
  <si>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</si>
  <si>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</si>
  <si>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</si>
  <si>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</si>
  <si>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</si>
  <si>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</si>
  <si>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</si>
  <si>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</si>
  <si>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</si>
  <si>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</si>
  <si>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</si>
  <si>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</si>
  <si>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</si>
  <si>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</si>
  <si>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</si>
  <si>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</si>
  <si>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</si>
  <si>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</si>
  <si>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</si>
  <si>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</si>
  <si>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</si>
  <si>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</si>
  <si>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</si>
  <si>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</si>
  <si>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</si>
  <si>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</si>
  <si>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</si>
  <si>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</si>
  <si>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</si>
  <si>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</si>
  <si>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</si>
  <si>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</si>
  <si>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</si>
  <si>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</si>
  <si>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</si>
  <si>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</si>
  <si>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</si>
  <si>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</si>
  <si>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</si>
  <si>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</si>
  <si>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</si>
  <si>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</si>
  <si>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</si>
  <si>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</si>
  <si>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</si>
  <si>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</si>
  <si>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</si>
  <si>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</si>
  <si>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</si>
  <si>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</si>
  <si>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</si>
  <si>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</si>
  <si>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</si>
  <si>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</si>
  <si>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</si>
  <si>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</si>
  <si>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</si>
  <si>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</si>
  <si>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</si>
  <si>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</si>
  <si>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</si>
  <si>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</si>
  <si>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</si>
  <si>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</si>
  <si>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</si>
  <si>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</si>
  <si>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</si>
  <si>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</si>
  <si>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</si>
  <si>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</si>
  <si>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</si>
  <si>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</si>
  <si>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</si>
  <si>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</si>
  <si>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</si>
  <si>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</si>
  <si>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</si>
  <si>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</si>
  <si>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</si>
  <si>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</si>
  <si>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</si>
  <si>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</si>
  <si>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</si>
  <si>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</si>
  <si>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</si>
  <si>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</si>
  <si>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</si>
  <si>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</si>
  <si>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</si>
  <si>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</si>
  <si>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</si>
  <si>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</si>
  <si>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</si>
  <si>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</si>
  <si>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</si>
  <si>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</si>
  <si>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</si>
  <si>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</si>
  <si>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</si>
  <si>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</si>
  <si>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</si>
  <si>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</si>
  <si>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</si>
  <si>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</si>
  <si>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</si>
  <si>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</si>
  <si>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</si>
  <si>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</si>
  <si>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</si>
  <si>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</si>
  <si>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</si>
  <si>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</si>
  <si>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</si>
  <si>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</si>
  <si>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</si>
  <si>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</si>
  <si>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</si>
  <si>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</si>
  <si>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</si>
  <si>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</si>
  <si>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</si>
  <si>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</si>
  <si>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</si>
  <si>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</si>
  <si>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</si>
  <si>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</si>
  <si>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</si>
  <si>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</si>
  <si>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</si>
  <si>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</si>
  <si>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</si>
  <si>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</si>
  <si>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</si>
  <si>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</si>
  <si>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</si>
  <si>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</si>
  <si>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</si>
  <si>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</si>
  <si>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</si>
  <si>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</si>
  <si>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</si>
  <si>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</si>
  <si>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</si>
  <si>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</si>
  <si>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</si>
  <si>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</si>
  <si>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</si>
  <si>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</si>
  <si>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</si>
  <si>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</si>
  <si>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</si>
  <si>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</si>
  <si>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</si>
  <si>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</si>
  <si>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</si>
  <si>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</si>
  <si>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</si>
  <si>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</si>
  <si>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</si>
  <si>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</si>
  <si>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</si>
  <si>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</si>
  <si>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</si>
  <si>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</si>
  <si>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</si>
  <si>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</si>
  <si>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</si>
  <si>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</si>
  <si>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</si>
  <si>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</si>
  <si>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</si>
  <si>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</si>
  <si>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</si>
  <si>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</si>
  <si>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</si>
  <si>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</si>
  <si>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</si>
  <si>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</si>
  <si>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</si>
  <si>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</si>
  <si>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</si>
  <si>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</si>
  <si>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</si>
  <si>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</si>
  <si>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</si>
  <si>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</si>
  <si>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</si>
  <si>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</si>
  <si>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</si>
  <si>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</si>
  <si>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</si>
  <si>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</si>
  <si>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</si>
  <si>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</si>
  <si>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</si>
  <si>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</si>
  <si>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</si>
  <si>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</si>
  <si>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</si>
  <si>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</si>
  <si>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</si>
  <si>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</si>
  <si>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</si>
  <si>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</si>
  <si>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</si>
  <si>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</si>
  <si>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</si>
  <si>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</si>
  <si>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</si>
  <si>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</si>
  <si>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</si>
  <si>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</si>
  <si>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</si>
  <si>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</si>
  <si>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</si>
  <si>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</si>
  <si>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</si>
  <si>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</si>
  <si>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</si>
  <si>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</si>
  <si>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</si>
  <si>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</si>
  <si>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</si>
  <si>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</si>
  <si>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</si>
  <si>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</si>
  <si>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</si>
  <si>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</si>
  <si>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</si>
  <si>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</si>
  <si>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</si>
  <si>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</si>
  <si>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</si>
  <si>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</si>
  <si>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</si>
  <si>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</si>
  <si>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</si>
  <si>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</si>
  <si>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</si>
  <si>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</si>
  <si>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</si>
  <si>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</si>
  <si>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</si>
  <si>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</si>
  <si>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</si>
  <si>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</si>
  <si>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</si>
  <si>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</si>
  <si>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</si>
  <si>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</si>
  <si>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</si>
  <si>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</si>
  <si>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</si>
  <si>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</si>
  <si>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</si>
  <si>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</si>
  <si>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</si>
  <si>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</si>
  <si>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</si>
  <si>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</si>
  <si>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</si>
  <si>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</si>
  <si>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</si>
  <si>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</si>
  <si>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</si>
  <si>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</si>
  <si>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</si>
  <si>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</si>
  <si>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</si>
  <si>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</si>
  <si>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</si>
  <si>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</si>
  <si>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</si>
  <si>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</si>
  <si>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</si>
  <si>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</si>
  <si>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</si>
  <si>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</si>
  <si>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</si>
  <si>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</si>
  <si>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</si>
  <si>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</si>
  <si>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</si>
  <si>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</si>
  <si>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</si>
  <si>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</si>
  <si>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</si>
  <si>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</si>
  <si>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</si>
  <si>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</si>
  <si>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</si>
  <si>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</si>
  <si>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</si>
  <si>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</si>
  <si>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</si>
  <si>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</si>
  <si>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</si>
  <si>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</si>
  <si>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</si>
  <si>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</si>
  <si>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</si>
  <si>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</si>
  <si>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</si>
  <si>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</si>
  <si>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</si>
  <si>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</si>
  <si>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</si>
  <si>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</si>
  <si>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</si>
  <si>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</si>
  <si>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</si>
  <si>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</si>
  <si>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</si>
  <si>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</si>
  <si>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</si>
  <si>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</si>
  <si>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</si>
  <si>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</si>
  <si>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</si>
  <si>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</si>
  <si>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</si>
  <si>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</si>
  <si>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</si>
  <si>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</si>
  <si>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</si>
  <si>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</si>
  <si>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</si>
  <si>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</si>
  <si>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</si>
  <si>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</si>
  <si>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</si>
  <si>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</si>
  <si>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</si>
  <si>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</si>
  <si>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</si>
  <si>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</si>
  <si>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</si>
  <si>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</si>
  <si>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</si>
  <si>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</si>
  <si>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</si>
  <si>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</si>
  <si>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</si>
  <si>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</si>
  <si>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</si>
  <si>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</si>
  <si>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</si>
  <si>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</si>
  <si>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</si>
  <si>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</si>
  <si>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</si>
  <si>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</si>
  <si>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</si>
  <si>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</si>
  <si>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</si>
  <si>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</si>
  <si>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</si>
  <si>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</si>
  <si>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</si>
  <si>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</si>
  <si>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</si>
  <si>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</si>
  <si>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</si>
  <si>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</si>
  <si>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</si>
  <si>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</si>
  <si>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</si>
  <si>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</si>
  <si>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</si>
  <si>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</si>
  <si>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</si>
  <si>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</si>
  <si>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</si>
  <si>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</si>
  <si>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</si>
  <si>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</si>
  <si>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</si>
  <si>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</si>
  <si>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</si>
  <si>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</si>
  <si>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</si>
  <si>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</si>
  <si>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</si>
  <si>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</si>
  <si>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</si>
  <si>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</si>
  <si>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</si>
  <si>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</si>
  <si>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</si>
  <si>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</si>
  <si>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</si>
  <si>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</si>
  <si>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</si>
  <si>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</si>
  <si>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</si>
  <si>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</si>
  <si>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</si>
  <si>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</si>
  <si>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</si>
  <si>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</si>
  <si>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</si>
  <si>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</si>
  <si>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</si>
  <si>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</si>
  <si>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</si>
  <si>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</si>
  <si>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</si>
  <si>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</si>
  <si>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</si>
  <si>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</si>
  <si>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</si>
  <si>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</si>
  <si>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</si>
  <si>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</si>
  <si>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</si>
  <si>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</si>
  <si>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</si>
  <si>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</si>
  <si>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</si>
  <si>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</si>
  <si>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</si>
  <si>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</si>
  <si>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</si>
  <si>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</si>
  <si>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</si>
  <si>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</si>
  <si>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</si>
  <si>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</si>
  <si>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</si>
  <si>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</si>
  <si>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</si>
  <si>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</si>
  <si>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</si>
  <si>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</si>
  <si>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</si>
  <si>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</si>
  <si>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</si>
  <si>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</si>
  <si>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</si>
  <si>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</si>
  <si>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</si>
  <si>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</si>
  <si>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</si>
  <si>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</si>
  <si>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</si>
  <si>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</si>
  <si>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</si>
  <si>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</si>
  <si>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</si>
  <si>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</si>
  <si>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</si>
  <si>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</si>
  <si>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</si>
  <si>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</si>
  <si>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</si>
  <si>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</si>
  <si>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</si>
  <si>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</si>
  <si>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</si>
  <si>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</si>
  <si>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</si>
  <si>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</si>
  <si>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</si>
  <si>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</si>
  <si>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</si>
  <si>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</si>
  <si>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</si>
  <si>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</si>
  <si>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</si>
  <si>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</si>
  <si>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</si>
  <si>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</si>
  <si>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</si>
  <si>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</si>
  <si>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</si>
  <si>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</si>
  <si>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</si>
  <si>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</si>
  <si>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</si>
  <si>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</si>
  <si>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</si>
  <si>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</si>
  <si>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</si>
  <si>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</si>
  <si>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</si>
  <si>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</si>
  <si>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</si>
  <si>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</si>
  <si>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</si>
  <si>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</si>
  <si>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</si>
  <si>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</si>
  <si>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</si>
  <si>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</si>
  <si>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</si>
  <si>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</si>
  <si>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</si>
  <si>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</si>
  <si>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</si>
  <si>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</si>
  <si>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</si>
  <si>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</si>
  <si>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</si>
  <si>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</si>
  <si>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</si>
  <si>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</si>
  <si>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</si>
  <si>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</si>
  <si>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</si>
  <si>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</si>
  <si>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</si>
  <si>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</si>
  <si>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</si>
  <si>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</si>
  <si>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</si>
  <si>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</si>
  <si>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</si>
  <si>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</si>
  <si>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</si>
  <si>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</si>
  <si>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</si>
  <si>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</si>
  <si>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</si>
  <si>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</si>
  <si>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</si>
  <si>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</si>
  <si>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</si>
  <si>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</si>
  <si>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</si>
  <si>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</si>
  <si>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</si>
  <si>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</si>
  <si>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</si>
  <si>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</si>
  <si>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</si>
  <si>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</si>
  <si>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</si>
  <si>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</si>
  <si>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</si>
  <si>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</si>
  <si>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</si>
  <si>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</si>
  <si>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</si>
  <si>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</si>
  <si>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</si>
  <si>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</si>
  <si>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</si>
  <si>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</si>
  <si>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</si>
  <si>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</si>
  <si>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</si>
  <si>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</si>
  <si>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</si>
  <si>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</si>
  <si>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</si>
  <si>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</si>
  <si>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</si>
  <si>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</si>
  <si>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</si>
  <si>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</si>
  <si>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</si>
  <si>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</si>
  <si>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</si>
  <si>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</si>
  <si>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</si>
  <si>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</si>
  <si>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</si>
  <si>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</si>
  <si>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</si>
  <si>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</si>
  <si>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</si>
  <si>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</si>
  <si>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</si>
  <si>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</si>
  <si>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</si>
  <si>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</si>
  <si>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</si>
  <si>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</si>
  <si>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</si>
  <si>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</si>
  <si>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</si>
  <si>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</si>
  <si>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</si>
  <si>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</si>
  <si>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</si>
  <si>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</si>
  <si>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</si>
  <si>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</si>
  <si>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</si>
  <si>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</si>
  <si>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</si>
  <si>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</si>
  <si>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</si>
  <si>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</si>
  <si>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</si>
  <si>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</si>
  <si>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</si>
  <si>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</si>
  <si>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</si>
  <si>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</si>
  <si>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</si>
  <si>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</si>
  <si>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</si>
  <si>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</si>
  <si>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</si>
  <si>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</si>
  <si>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</si>
  <si>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</si>
  <si>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</si>
  <si>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</si>
  <si>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</si>
  <si>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</si>
  <si>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</si>
  <si>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</si>
  <si>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</si>
  <si>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</si>
  <si>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</si>
  <si>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</si>
  <si>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</si>
  <si>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</si>
  <si>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</si>
  <si>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</si>
  <si>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</si>
  <si>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</si>
  <si>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</si>
  <si>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</si>
  <si>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</si>
  <si>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</si>
  <si>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</si>
  <si>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</si>
  <si>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</si>
  <si>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</si>
  <si>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</si>
  <si>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</si>
  <si>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</si>
  <si>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</si>
  <si>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</si>
  <si>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</si>
  <si>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</si>
  <si>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</si>
  <si>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</si>
  <si>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</si>
  <si>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</si>
  <si>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</si>
  <si>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</si>
  <si>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</si>
  <si>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</si>
  <si>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</si>
  <si>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</si>
  <si>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</si>
  <si>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</si>
  <si>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</si>
  <si>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</si>
  <si>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</si>
  <si>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</si>
  <si>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</si>
  <si>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</si>
  <si>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</si>
  <si>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</si>
  <si>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</si>
  <si>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</si>
  <si>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</si>
  <si>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</si>
  <si>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</si>
  <si>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</si>
  <si>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</si>
  <si>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</si>
  <si>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</si>
  <si>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</si>
  <si>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</si>
  <si>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</si>
  <si>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</si>
  <si>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</si>
  <si>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</si>
  <si>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</si>
  <si>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</si>
  <si>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</si>
  <si>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</si>
  <si>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</si>
  <si>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</si>
  <si>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</si>
  <si>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</si>
  <si>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</si>
  <si>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</si>
  <si>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</si>
  <si>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</si>
  <si>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</si>
  <si>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</si>
  <si>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</si>
  <si>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</si>
  <si>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</si>
  <si>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</si>
  <si>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</si>
  <si>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</si>
  <si>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</si>
  <si>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</si>
  <si>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</si>
  <si>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</si>
  <si>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</si>
  <si>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</si>
  <si>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</si>
  <si>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</si>
  <si>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</si>
  <si>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</si>
  <si>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</si>
  <si>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</si>
  <si>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</si>
  <si>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</si>
  <si>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</si>
  <si>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</si>
  <si>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</si>
  <si>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</si>
  <si>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</si>
  <si>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</si>
  <si>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</si>
  <si>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</si>
  <si>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</si>
  <si>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</si>
  <si>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</si>
  <si>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</si>
  <si>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</si>
  <si>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</si>
  <si>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</si>
  <si>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</si>
  <si>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</si>
  <si>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</si>
  <si>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</si>
  <si>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</si>
  <si>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</si>
  <si>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</si>
  <si>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</si>
  <si>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</si>
  <si>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</si>
  <si>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</si>
  <si>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</si>
  <si>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</si>
  <si>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</si>
  <si>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</si>
  <si>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</si>
  <si>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</si>
  <si>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</si>
  <si>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</si>
  <si>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</si>
  <si>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</si>
  <si>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</si>
  <si>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</si>
  <si>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</si>
  <si>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</si>
  <si>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</si>
  <si>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</si>
  <si>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</si>
  <si>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</si>
  <si>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</si>
  <si>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</si>
  <si>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</si>
  <si>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</si>
  <si>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</si>
  <si>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</si>
  <si>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</si>
  <si>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</si>
  <si>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</si>
  <si>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</si>
  <si>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</si>
  <si>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</si>
  <si>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</si>
  <si>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</si>
  <si>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</si>
  <si>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</si>
  <si>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</si>
  <si>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</si>
  <si>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</si>
  <si>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</si>
  <si>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</si>
  <si>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</si>
  <si>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</si>
  <si>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</si>
  <si>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</si>
  <si>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</si>
  <si>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</si>
  <si>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</si>
  <si>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</si>
  <si>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</si>
  <si>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</si>
  <si>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</si>
  <si>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</si>
  <si>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</si>
  <si>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</si>
  <si>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</si>
  <si>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</si>
  <si>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</si>
  <si>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</si>
  <si>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</si>
  <si>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</si>
  <si>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</si>
  <si>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</si>
  <si>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</si>
  <si>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</si>
  <si>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</si>
  <si>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</si>
  <si>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</si>
  <si>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</si>
  <si>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</si>
  <si>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</si>
  <si>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</si>
  <si>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</si>
  <si>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</si>
  <si>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</si>
  <si>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</si>
  <si>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</si>
  <si>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</si>
  <si>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</si>
  <si>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</si>
  <si>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</si>
  <si>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</si>
  <si>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</si>
  <si>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</si>
  <si>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</si>
  <si>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</si>
  <si>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</si>
  <si>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</si>
  <si>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</si>
  <si>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</si>
  <si>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</si>
  <si>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</si>
  <si>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</si>
  <si>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</si>
  <si>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</si>
  <si>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</si>
  <si>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</si>
  <si>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</si>
  <si>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</si>
  <si>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</si>
  <si>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</si>
  <si>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</si>
  <si>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</si>
  <si>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</si>
  <si>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</si>
  <si>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</si>
  <si>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</si>
  <si>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</si>
  <si>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</si>
  <si>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</si>
  <si>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</si>
  <si>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</si>
  <si>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</si>
  <si>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</si>
  <si>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</si>
  <si>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</si>
  <si>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</si>
  <si>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</si>
  <si>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</si>
  <si>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</si>
  <si>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</si>
  <si>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</si>
  <si>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</si>
  <si>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</si>
  <si>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</si>
  <si>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</si>
  <si>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</si>
  <si>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</si>
  <si>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</si>
  <si>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</si>
  <si>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</si>
  <si>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</si>
  <si>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</si>
  <si>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</si>
  <si>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</si>
  <si>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</si>
  <si>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</si>
  <si>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</si>
  <si>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</si>
  <si>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</si>
  <si>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</si>
  <si>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</si>
  <si>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</si>
  <si>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</si>
  <si>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</si>
  <si>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</si>
  <si>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</si>
  <si>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</si>
  <si>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</si>
  <si>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</si>
  <si>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</si>
  <si>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</si>
  <si>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</si>
  <si>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</si>
  <si>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</si>
  <si>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</si>
  <si>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</si>
  <si>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</si>
  <si>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</si>
  <si>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</si>
  <si>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</si>
  <si>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</si>
  <si>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</si>
  <si>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</si>
  <si>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</si>
  <si>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</si>
  <si>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</si>
  <si>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</si>
  <si>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</si>
  <si>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</si>
  <si>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</si>
  <si>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</si>
  <si>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</si>
  <si>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</si>
  <si>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</si>
  <si>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</si>
  <si>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</si>
  <si>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</si>
  <si>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</si>
  <si>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</si>
  <si>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</si>
  <si>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</si>
  <si>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</si>
  <si>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</si>
  <si>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</si>
  <si>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</si>
  <si>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</si>
  <si>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</si>
  <si>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</si>
  <si>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</si>
  <si>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</si>
  <si>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</si>
  <si>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</si>
  <si>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</si>
  <si>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</si>
  <si>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</si>
  <si>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</si>
  <si>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</si>
  <si>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</si>
  <si>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</si>
  <si>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</si>
  <si>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</si>
  <si>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</si>
  <si>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</si>
  <si>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</si>
  <si>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</si>
  <si>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</si>
  <si>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</si>
  <si>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</si>
  <si>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</si>
  <si>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</si>
  <si>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</si>
  <si>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</si>
  <si>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</si>
  <si>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</si>
  <si>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</si>
  <si>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</si>
  <si>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</si>
  <si>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</si>
  <si>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</si>
  <si>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</si>
  <si>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</si>
  <si>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</si>
  <si>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</si>
  <si>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</si>
  <si>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</si>
  <si>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</si>
  <si>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</si>
  <si>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</si>
  <si>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</si>
  <si>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</si>
  <si>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</si>
  <si>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</si>
  <si>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</si>
  <si>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</si>
  <si>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</si>
  <si>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</si>
  <si>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</si>
  <si>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</si>
  <si>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</si>
  <si>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</si>
  <si>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</si>
  <si>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</si>
  <si>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</si>
  <si>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</si>
  <si>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</si>
  <si>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</si>
  <si>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</si>
  <si>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</si>
  <si>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</si>
  <si>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</si>
  <si>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</si>
  <si>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</si>
  <si>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</si>
  <si>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</si>
  <si>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</si>
  <si>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</si>
  <si>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</si>
  <si>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</si>
  <si>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</si>
  <si>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</si>
  <si>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</si>
  <si>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</si>
  <si>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</si>
  <si>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</si>
  <si>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</si>
  <si>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</si>
  <si>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</si>
  <si>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</si>
  <si>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</si>
  <si>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</si>
  <si>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</si>
  <si>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</si>
  <si>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</si>
  <si>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</si>
  <si>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</si>
  <si>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</si>
  <si>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</si>
  <si>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</si>
  <si>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</si>
  <si>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</si>
  <si>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</si>
  <si>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</si>
  <si>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</si>
  <si>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</si>
  <si>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</si>
  <si>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</si>
  <si>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</si>
  <si>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</si>
  <si>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</si>
  <si>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</si>
  <si>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</si>
  <si>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</si>
  <si>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</si>
  <si>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</si>
  <si>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</si>
  <si>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</si>
  <si>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</si>
  <si>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</si>
  <si>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</si>
  <si>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</si>
  <si>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</si>
  <si>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</si>
  <si>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</si>
  <si>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</si>
  <si>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</si>
  <si>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</si>
  <si>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</si>
  <si>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</si>
  <si>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</si>
  <si>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</si>
  <si>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</si>
  <si>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</si>
  <si>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</si>
  <si>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</si>
  <si>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</si>
  <si>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</si>
  <si>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</si>
  <si>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</si>
  <si>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</si>
  <si>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</si>
  <si>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</si>
  <si>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</si>
  <si>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</si>
  <si>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</si>
  <si>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</si>
  <si>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</si>
  <si>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</si>
  <si>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</si>
  <si>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</si>
  <si>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</si>
  <si>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</si>
  <si>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</si>
  <si>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</si>
  <si>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</si>
  <si>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</si>
  <si>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</si>
  <si>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</si>
  <si>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</si>
  <si>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</si>
  <si>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</si>
  <si>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</si>
  <si>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</si>
  <si>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</si>
  <si>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</si>
  <si>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</si>
  <si>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</si>
  <si>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</si>
  <si>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</si>
  <si>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</si>
  <si>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</si>
  <si>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</si>
  <si>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</si>
  <si>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</si>
  <si>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</si>
  <si>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</si>
  <si>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</si>
  <si>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</si>
  <si>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</si>
  <si>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</si>
  <si>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</si>
  <si>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</si>
  <si>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</si>
  <si>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</si>
  <si>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</si>
  <si>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</si>
  <si>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</si>
  <si>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</si>
  <si>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</si>
  <si>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</si>
  <si>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</si>
  <si>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</si>
  <si>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</si>
  <si>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</si>
  <si>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</si>
  <si>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</si>
  <si>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</si>
  <si>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</si>
  <si>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</si>
  <si>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</si>
  <si>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</si>
  <si>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</si>
  <si>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</si>
  <si>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</si>
  <si>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</si>
  <si>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</si>
  <si>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</si>
  <si>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</si>
  <si>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</si>
  <si>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</si>
  <si>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</si>
  <si>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</si>
  <si>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</si>
  <si>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</si>
  <si>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</si>
  <si>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</si>
  <si>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</si>
  <si>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</si>
  <si>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</si>
  <si>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</si>
  <si>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</si>
  <si>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</si>
  <si>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</si>
  <si>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</si>
  <si>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</si>
  <si>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</si>
  <si>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</si>
  <si>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</si>
  <si>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</si>
  <si>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</si>
  <si>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</si>
  <si>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</si>
  <si>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</si>
  <si>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</si>
  <si>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</si>
  <si>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</si>
  <si>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</si>
  <si>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</si>
  <si>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</si>
  <si>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</si>
  <si>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</si>
  <si>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</si>
  <si>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</si>
  <si>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</si>
  <si>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</si>
  <si>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</si>
  <si>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</si>
  <si>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</si>
  <si>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</si>
  <si>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</si>
  <si>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</si>
  <si>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</si>
  <si>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</si>
  <si>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</si>
  <si>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</si>
  <si>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</si>
  <si>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</si>
  <si>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</si>
  <si>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</si>
  <si>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</si>
  <si>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</si>
  <si>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</si>
  <si>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</si>
  <si>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</si>
  <si>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</si>
  <si>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</si>
  <si>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</si>
  <si>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</si>
  <si>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</si>
  <si>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</si>
  <si>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</si>
  <si>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</si>
  <si>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</si>
  <si>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</si>
  <si>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</si>
  <si>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</si>
  <si>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</si>
  <si>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</si>
  <si>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</si>
  <si>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</si>
  <si>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</si>
  <si>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</si>
  <si>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</si>
  <si>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</si>
  <si>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</si>
  <si>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</si>
  <si>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</si>
  <si>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</si>
  <si>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</si>
  <si>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</si>
  <si>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</si>
  <si>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</si>
  <si>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</si>
  <si>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</si>
  <si>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</si>
  <si>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</si>
  <si>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</si>
  <si>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</si>
  <si>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</si>
  <si>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</si>
  <si>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</si>
  <si>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</si>
  <si>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</si>
  <si>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</si>
  <si>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</si>
  <si>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</si>
  <si>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</si>
  <si>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</si>
  <si>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</si>
  <si>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</si>
  <si>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</si>
  <si>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</si>
  <si>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</si>
  <si>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</si>
  <si>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</si>
  <si>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</si>
  <si>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</si>
  <si>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</si>
  <si>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</si>
  <si>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</si>
  <si>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</si>
  <si>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</si>
  <si>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</si>
  <si>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</si>
  <si>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</si>
  <si>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</si>
  <si>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</si>
  <si>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</si>
  <si>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</si>
  <si>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</si>
  <si>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</si>
  <si>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</si>
  <si>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</si>
  <si>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</si>
  <si>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</si>
  <si>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</si>
  <si>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</si>
  <si>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</si>
  <si>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</si>
  <si>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</si>
  <si>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</si>
  <si>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</si>
  <si>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</si>
  <si>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</si>
  <si>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</si>
  <si>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</si>
  <si>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</si>
  <si>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</si>
  <si>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</si>
  <si>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</si>
  <si>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</si>
  <si>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</si>
  <si>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</si>
  <si>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</si>
  <si>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</si>
  <si>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</si>
  <si>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</si>
  <si>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</si>
  <si>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</si>
  <si>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</si>
  <si>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</si>
  <si>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</si>
  <si>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</si>
  <si>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</si>
  <si>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</si>
  <si>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</si>
  <si>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</si>
  <si>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</si>
  <si>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</si>
  <si>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</si>
  <si>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</si>
  <si>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</si>
  <si>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</si>
  <si>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</si>
  <si>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</si>
  <si>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</si>
  <si>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</si>
  <si>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</si>
  <si>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</si>
  <si>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</si>
  <si>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</si>
  <si>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</si>
  <si>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</si>
  <si>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</si>
  <si>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</si>
  <si>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</si>
  <si>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</si>
  <si>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</si>
  <si>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</si>
  <si>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</si>
  <si>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</si>
  <si>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</si>
  <si>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</si>
  <si>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</si>
  <si>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</si>
  <si>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</si>
  <si>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</si>
  <si>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</si>
  <si>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</si>
  <si>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</si>
  <si>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</si>
  <si>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</si>
  <si>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</si>
  <si>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</si>
  <si>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</si>
  <si>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</si>
  <si>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</si>
  <si>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</si>
  <si>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</si>
  <si>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</si>
  <si>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</si>
  <si>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</si>
  <si>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</si>
  <si>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</si>
  <si>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</si>
  <si>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</si>
  <si>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</si>
  <si>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</si>
  <si>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</si>
  <si>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</si>
  <si>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</si>
  <si>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</si>
  <si>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</si>
  <si>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</si>
  <si>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</si>
  <si>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</si>
  <si>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</si>
  <si>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</si>
  <si>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</si>
  <si>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</si>
  <si>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</si>
  <si>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</si>
  <si>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</si>
  <si>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</si>
  <si>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</si>
  <si>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</si>
  <si>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</si>
  <si>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</si>
  <si>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</si>
  <si>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</si>
  <si>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</si>
  <si>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</si>
  <si>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</si>
  <si>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</si>
  <si>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</si>
  <si>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</si>
  <si>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</si>
  <si>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</si>
  <si>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</si>
  <si>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</si>
  <si>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</si>
  <si>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</si>
  <si>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</si>
  <si>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</si>
  <si>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</si>
  <si>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</si>
  <si>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</si>
  <si>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</si>
  <si>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</si>
  <si>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</si>
  <si>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</si>
  <si>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</si>
  <si>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</si>
  <si>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</si>
  <si>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</si>
  <si>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</si>
  <si>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</si>
  <si>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</si>
  <si>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</si>
  <si>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</si>
  <si>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</si>
  <si>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</si>
  <si>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</si>
  <si>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</si>
  <si>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</si>
  <si>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</si>
  <si>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</si>
  <si>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</si>
  <si>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</si>
  <si>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</si>
  <si>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</si>
  <si>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</si>
  <si>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</si>
  <si>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</si>
  <si>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</si>
  <si>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</si>
  <si>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</si>
  <si>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</si>
  <si>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</si>
  <si>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</si>
  <si>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</si>
  <si>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</si>
  <si>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</si>
  <si>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</si>
  <si>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</si>
  <si>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</si>
  <si>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</si>
  <si>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</si>
  <si>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</si>
  <si>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</si>
  <si>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</si>
  <si>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</si>
  <si>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</si>
  <si>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</si>
  <si>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</si>
  <si>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</si>
  <si>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</si>
  <si>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</si>
  <si>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</si>
  <si>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</si>
  <si>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</si>
  <si>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</si>
  <si>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</si>
  <si>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</si>
  <si>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</si>
  <si>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</si>
  <si>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</si>
  <si>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</si>
  <si>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</si>
  <si>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</si>
  <si>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</si>
  <si>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</si>
  <si>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</si>
  <si>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</si>
  <si>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</si>
  <si>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</si>
  <si>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</si>
  <si>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</si>
  <si>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</si>
  <si>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</si>
  <si>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</si>
  <si>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</si>
  <si>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</si>
  <si>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</si>
  <si>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</si>
  <si>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</si>
  <si>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</si>
  <si>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</si>
  <si>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</si>
  <si>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</si>
  <si>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</si>
  <si>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</si>
  <si>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</si>
  <si>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</si>
  <si>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</si>
  <si>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</si>
  <si>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</si>
  <si>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</si>
  <si>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</si>
  <si>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</si>
  <si>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</si>
  <si>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</si>
  <si>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</si>
  <si>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</si>
  <si>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</si>
  <si>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</si>
  <si>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</si>
  <si>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</si>
  <si>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</si>
  <si>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</si>
  <si>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</si>
  <si>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</si>
  <si>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</si>
  <si>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</si>
  <si>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</si>
  <si>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</si>
  <si>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</si>
  <si>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</si>
  <si>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</si>
  <si>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</si>
  <si>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</si>
  <si>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</si>
  <si>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</si>
  <si>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</si>
  <si>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</si>
  <si>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</si>
  <si>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</si>
  <si>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</si>
  <si>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</si>
  <si>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</si>
  <si>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</si>
  <si>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</si>
  <si>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</si>
  <si>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</si>
  <si>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</si>
  <si>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</si>
  <si>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</si>
  <si>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</si>
  <si>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</si>
  <si>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</si>
  <si>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</si>
  <si>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</si>
  <si>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</si>
  <si>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</si>
  <si>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</si>
  <si>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</si>
  <si>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</si>
  <si>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</si>
  <si>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</si>
  <si>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</si>
  <si>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</si>
  <si>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</si>
  <si>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</si>
  <si>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</si>
  <si>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</si>
  <si>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</si>
  <si>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</si>
  <si>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</si>
  <si>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</si>
  <si>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</si>
  <si>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</si>
  <si>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</si>
  <si>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</si>
  <si>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</si>
  <si>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</si>
  <si>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</si>
  <si>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</si>
  <si>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</si>
  <si>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</si>
  <si>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</si>
  <si>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</si>
  <si>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</si>
  <si>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</si>
  <si>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</si>
  <si>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</si>
  <si>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</si>
  <si>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</si>
  <si>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</si>
  <si>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</si>
  <si>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</si>
  <si>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</si>
  <si>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</si>
  <si>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</si>
  <si>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</si>
  <si>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</si>
  <si>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</si>
  <si>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</si>
  <si>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</si>
  <si>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</si>
  <si>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</si>
  <si>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</si>
  <si>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</si>
  <si>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</si>
  <si>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</si>
  <si>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</si>
  <si>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</si>
  <si>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</si>
  <si>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</si>
  <si>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</si>
  <si>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</si>
  <si>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</si>
  <si>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</si>
  <si>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</si>
  <si>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</si>
  <si>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</si>
  <si>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</si>
  <si>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</si>
  <si>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</si>
  <si>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</si>
  <si>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</si>
  <si>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</si>
  <si>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</si>
  <si>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</si>
  <si>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</si>
  <si>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</si>
  <si>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</si>
  <si>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</si>
  <si>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</si>
  <si>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</si>
  <si>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</si>
  <si>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</si>
  <si>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</si>
  <si>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</si>
  <si>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</si>
  <si>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</si>
  <si>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</si>
  <si>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</si>
  <si>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</si>
  <si>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</si>
  <si>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</si>
  <si>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</si>
  <si>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</si>
  <si>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</si>
  <si>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</si>
  <si>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</si>
  <si>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</si>
  <si>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</si>
  <si>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</si>
  <si>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</si>
  <si>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</si>
  <si>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</si>
  <si>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</si>
  <si>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</si>
  <si>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</si>
  <si>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</si>
  <si>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</si>
  <si>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</si>
  <si>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</si>
  <si>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</si>
  <si>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</si>
  <si>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</si>
  <si>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</si>
  <si>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</si>
  <si>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</si>
  <si>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</si>
  <si>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</si>
  <si>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</si>
  <si>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</si>
  <si>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</si>
  <si>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</si>
  <si>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</si>
  <si>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</si>
  <si>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</si>
  <si>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</si>
  <si>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</si>
  <si>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</si>
  <si>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</si>
  <si>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</si>
  <si>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</si>
  <si>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</si>
  <si>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</si>
  <si>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</si>
  <si>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</si>
  <si>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</si>
  <si>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</si>
  <si>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</si>
  <si>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</si>
  <si>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</si>
  <si>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</si>
  <si>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</si>
  <si>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</si>
  <si>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</si>
  <si>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</si>
  <si>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</si>
  <si>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</si>
  <si>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</si>
  <si>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</si>
  <si>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</si>
  <si>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</si>
  <si>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</si>
  <si>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</si>
  <si>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</si>
  <si>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</si>
  <si>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</si>
  <si>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</si>
  <si>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</si>
  <si>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</si>
  <si>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</si>
  <si>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</si>
  <si>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</si>
  <si>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</si>
  <si>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</si>
  <si>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</si>
  <si>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</si>
  <si>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</si>
  <si>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</si>
  <si>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</si>
  <si>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</si>
  <si>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</si>
  <si>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</si>
  <si>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</si>
  <si>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</si>
  <si>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</si>
  <si>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</si>
  <si>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</si>
  <si>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</si>
  <si>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</si>
  <si>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</si>
  <si>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</si>
  <si>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</si>
  <si>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</si>
  <si>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</si>
  <si>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</si>
  <si>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</si>
  <si>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</si>
  <si>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</si>
  <si>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</si>
  <si>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</si>
  <si>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</si>
  <si>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</si>
  <si>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</si>
  <si>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</si>
  <si>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</si>
  <si>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</si>
  <si>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</si>
  <si>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</si>
  <si>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</si>
  <si>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</si>
  <si>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</si>
  <si>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</si>
  <si>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</si>
  <si>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</si>
  <si>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</si>
  <si>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</si>
  <si>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</si>
  <si>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</si>
  <si>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</si>
  <si>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</si>
  <si>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</si>
  <si>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</si>
  <si>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</si>
  <si>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</si>
  <si>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</si>
  <si>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</si>
  <si>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</si>
  <si>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</si>
  <si>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</si>
  <si>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</si>
  <si>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</si>
  <si>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</si>
  <si>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</si>
  <si>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</si>
  <si>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</si>
  <si>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</si>
  <si>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</si>
  <si>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</si>
  <si>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</si>
  <si>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</si>
  <si>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</si>
  <si>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</si>
  <si>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</si>
  <si>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</si>
  <si>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</si>
  <si>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</si>
  <si>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</si>
  <si>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</si>
  <si>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</si>
  <si>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</si>
  <si>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</si>
  <si>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</si>
  <si>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</si>
  <si>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</si>
  <si>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</si>
  <si>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</si>
  <si>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</si>
  <si>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</si>
  <si>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</si>
  <si>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</si>
  <si>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</si>
  <si>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</si>
  <si>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</si>
  <si>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</si>
  <si>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</si>
  <si>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</si>
  <si>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</si>
  <si>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</si>
  <si>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</si>
  <si>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</si>
  <si>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</si>
  <si>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</si>
  <si>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</si>
  <si>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</si>
  <si>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</si>
  <si>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</si>
  <si>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</si>
  <si>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</si>
  <si>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</si>
  <si>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</si>
  <si>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</si>
  <si>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</si>
  <si>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</si>
  <si>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</si>
  <si>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</si>
  <si>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</si>
  <si>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</si>
  <si>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</si>
  <si>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</si>
  <si>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</si>
  <si>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</si>
  <si>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</si>
  <si>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</si>
  <si>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</si>
  <si>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</si>
  <si>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</si>
  <si>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</si>
  <si>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</si>
  <si>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</si>
  <si>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</si>
  <si>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</si>
  <si>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</si>
  <si>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</si>
  <si>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</si>
  <si>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</si>
  <si>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</si>
  <si>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</si>
  <si>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</si>
  <si>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</si>
  <si>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</si>
  <si>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</si>
  <si>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</si>
  <si>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</si>
  <si>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</si>
  <si>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</si>
  <si>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</si>
  <si>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</si>
  <si>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</si>
  <si>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</si>
  <si>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</si>
  <si>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</si>
  <si>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</si>
  <si>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</si>
  <si>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</si>
  <si>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</si>
  <si>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</si>
  <si>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</si>
  <si>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</si>
  <si>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</si>
  <si>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</si>
  <si>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</si>
  <si>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</si>
  <si>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</si>
  <si>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</si>
  <si>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</si>
  <si>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</si>
  <si>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</si>
  <si>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</si>
  <si>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</si>
  <si>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</si>
  <si>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</si>
  <si>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</si>
  <si>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</si>
  <si>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</si>
  <si>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</si>
  <si>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</si>
  <si>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</si>
  <si>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</si>
  <si>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</si>
  <si>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</si>
  <si>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</si>
  <si>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</si>
  <si>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</si>
  <si>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</si>
  <si>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</si>
  <si>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</si>
  <si>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</si>
  <si>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</si>
  <si>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</si>
  <si>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</si>
  <si>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</si>
  <si>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</si>
  <si>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</si>
  <si>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</si>
  <si>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</si>
  <si>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</si>
  <si>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</si>
  <si>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</si>
  <si>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</si>
  <si>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</si>
  <si>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</si>
  <si>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</si>
  <si>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</si>
  <si>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</si>
  <si>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</si>
  <si>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</si>
  <si>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</si>
  <si>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</si>
  <si>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</si>
  <si>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</si>
  <si>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</si>
  <si>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</si>
  <si>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</si>
  <si>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</si>
  <si>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</si>
  <si>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</si>
  <si>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</si>
  <si>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</si>
  <si>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</si>
  <si>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</si>
  <si>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</si>
  <si>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</si>
  <si>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</si>
  <si>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</si>
  <si>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</si>
  <si>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</si>
  <si>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</si>
  <si>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</si>
  <si>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</si>
  <si>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</si>
  <si>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</si>
  <si>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</si>
  <si>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</si>
  <si>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</si>
  <si>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</si>
  <si>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</si>
  <si>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</si>
  <si>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</si>
  <si>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</si>
  <si>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</si>
  <si>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</si>
  <si>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</si>
  <si>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</si>
  <si>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</si>
  <si>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</si>
  <si>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</si>
  <si>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</si>
  <si>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</si>
  <si>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</si>
  <si>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</si>
  <si>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</si>
  <si>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</si>
  <si>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</si>
  <si>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</si>
  <si>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</si>
  <si>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</si>
  <si>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</si>
  <si>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</si>
  <si>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</si>
  <si>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</si>
  <si>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</si>
  <si>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</si>
  <si>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</si>
  <si>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</si>
  <si>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</si>
  <si>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</si>
  <si>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</si>
  <si>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</si>
  <si>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</si>
  <si>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</si>
  <si>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</si>
  <si>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</si>
  <si>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</si>
  <si>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</si>
  <si>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</si>
  <si>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</si>
  <si>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</si>
  <si>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</si>
  <si>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</si>
  <si>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</si>
  <si>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</si>
  <si>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</si>
  <si>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</si>
  <si>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</si>
  <si>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</si>
  <si>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</si>
  <si>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</si>
  <si>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</si>
  <si>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</si>
  <si>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</si>
  <si>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</si>
  <si>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</si>
  <si>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</si>
  <si>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</si>
  <si>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</si>
  <si>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</si>
  <si>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</si>
  <si>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</si>
  <si>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</si>
  <si>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</si>
  <si>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</si>
  <si>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</si>
  <si>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</si>
  <si>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</si>
  <si>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</si>
  <si>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</si>
  <si>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</si>
  <si>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</si>
  <si>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</si>
  <si>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</si>
  <si>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</si>
  <si>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</si>
  <si>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</si>
  <si>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</si>
  <si>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</si>
  <si>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</si>
  <si>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</si>
  <si>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</si>
  <si>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</si>
  <si>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</si>
  <si>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</si>
  <si>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</si>
  <si>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</si>
  <si>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</si>
  <si>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</si>
  <si>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</si>
  <si>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</si>
  <si>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</si>
  <si>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</si>
  <si>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</si>
  <si>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</si>
  <si>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</si>
  <si>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</si>
  <si>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</si>
  <si>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</si>
  <si>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</si>
  <si>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</si>
  <si>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</si>
  <si>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</si>
  <si>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</si>
  <si>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</si>
  <si>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</si>
  <si>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</si>
  <si>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</si>
  <si>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</si>
  <si>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</si>
  <si>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</si>
  <si>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</si>
  <si>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</si>
  <si>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</si>
  <si>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</si>
  <si>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</si>
  <si>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</si>
  <si>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</si>
  <si>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</si>
  <si>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</si>
  <si>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</si>
  <si>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</si>
  <si>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</si>
  <si>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</si>
  <si>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</si>
  <si>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</si>
  <si>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</si>
  <si>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</si>
  <si>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</si>
  <si>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</si>
  <si>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</si>
  <si>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</si>
  <si>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</si>
  <si>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</si>
  <si>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</si>
  <si>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</si>
  <si>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</si>
  <si>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</si>
  <si>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</si>
  <si>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</si>
  <si>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</si>
  <si>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</si>
  <si>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</si>
  <si>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</si>
  <si>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</si>
  <si>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</si>
  <si>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</si>
  <si>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</si>
  <si>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</si>
  <si>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</si>
  <si>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</si>
  <si>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</si>
  <si>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</si>
  <si>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</si>
  <si>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</si>
  <si>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</si>
  <si>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</si>
  <si>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</si>
  <si>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</si>
  <si>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</si>
  <si>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</si>
  <si>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</si>
  <si>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</si>
  <si>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</si>
  <si>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</si>
  <si>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</si>
  <si>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</si>
  <si>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</si>
  <si>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</si>
  <si>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</si>
  <si>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</si>
  <si>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</si>
  <si>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</si>
  <si>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</si>
  <si>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</si>
  <si>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</si>
  <si>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</si>
  <si>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</si>
  <si>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</si>
  <si>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</si>
  <si>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</si>
  <si>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</si>
  <si>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</si>
  <si>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</si>
  <si>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</si>
  <si>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</si>
  <si>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</si>
  <si>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</si>
  <si>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</si>
  <si>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</si>
  <si>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</si>
  <si>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</si>
  <si>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</si>
  <si>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</si>
  <si>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</si>
  <si>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</si>
  <si>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</si>
  <si>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</si>
  <si>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</si>
  <si>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</si>
  <si>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</si>
  <si>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</si>
  <si>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</si>
  <si>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</si>
  <si>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</si>
  <si>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</si>
  <si>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</si>
  <si>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</si>
  <si>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</si>
  <si>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</si>
  <si>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</si>
  <si>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</si>
  <si>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</si>
  <si>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</si>
  <si>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</si>
  <si>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</si>
  <si>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</si>
  <si>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</si>
  <si>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</si>
  <si>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</si>
  <si>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</si>
  <si>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</si>
  <si>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</si>
  <si>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</si>
  <si>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</si>
  <si>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</si>
  <si>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</si>
  <si>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</si>
  <si>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</si>
  <si>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</si>
  <si>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</si>
  <si>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</si>
  <si>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</si>
  <si>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</si>
  <si>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</si>
  <si>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</si>
  <si>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</si>
  <si>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</si>
  <si>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</si>
  <si>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</si>
  <si>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</si>
  <si>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</si>
  <si>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</si>
  <si>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</si>
  <si>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</si>
  <si>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</si>
  <si>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</si>
  <si>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</si>
  <si>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</si>
  <si>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</si>
  <si>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</si>
  <si>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</si>
  <si>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</si>
  <si>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</si>
  <si>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</si>
  <si>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</si>
  <si>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</si>
  <si>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</si>
  <si>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</si>
  <si>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</si>
  <si>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</si>
  <si>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</si>
  <si>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</si>
  <si>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</si>
  <si>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</si>
  <si>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</si>
  <si>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</si>
  <si>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</si>
  <si>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</si>
  <si>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</si>
  <si>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</si>
  <si>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</si>
  <si>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</si>
  <si>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</si>
  <si>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</si>
  <si>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</si>
  <si>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</si>
  <si>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</si>
  <si>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</si>
  <si>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</si>
  <si>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</si>
  <si>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</si>
  <si>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</si>
  <si>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</si>
  <si>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</si>
  <si>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</si>
  <si>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</si>
  <si>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</si>
  <si>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</si>
  <si>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</si>
  <si>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</si>
  <si>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</si>
  <si>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</si>
  <si>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</si>
  <si>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</si>
  <si>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</si>
  <si>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</si>
  <si>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</si>
  <si>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</si>
  <si>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</si>
  <si>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</si>
  <si>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</si>
  <si>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</si>
  <si>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</si>
  <si>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</si>
  <si>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</si>
  <si>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</si>
  <si>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</si>
  <si>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</si>
  <si>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</si>
  <si>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</si>
  <si>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</si>
  <si>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</si>
  <si>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</si>
  <si>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</si>
  <si>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</si>
  <si>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</si>
  <si>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</si>
  <si>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</si>
  <si>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</si>
  <si>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</si>
  <si>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</si>
  <si>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</si>
  <si>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</si>
  <si>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</si>
  <si>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</si>
  <si>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</si>
  <si>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</si>
  <si>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</si>
  <si>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</si>
  <si>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</si>
  <si>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</si>
  <si>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</si>
  <si>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</si>
  <si>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</si>
  <si>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</si>
  <si>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</si>
  <si>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</si>
  <si>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</si>
  <si>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</si>
  <si>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</si>
  <si>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</si>
  <si>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</si>
  <si>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</si>
  <si>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</si>
  <si>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</si>
  <si>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</si>
  <si>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</si>
  <si>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</si>
  <si>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</si>
  <si>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</si>
  <si>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</si>
  <si>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</si>
  <si>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</si>
  <si>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</si>
  <si>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</si>
  <si>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</si>
  <si>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</si>
  <si>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</si>
  <si>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</si>
  <si>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</si>
  <si>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</si>
  <si>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</si>
  <si>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</si>
  <si>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</si>
  <si>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</si>
  <si>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</si>
  <si>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</si>
  <si>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</si>
  <si>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</si>
  <si>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</si>
  <si>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</si>
  <si>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</si>
  <si>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</si>
  <si>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</si>
  <si>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</si>
  <si>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</si>
  <si>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</si>
  <si>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</si>
  <si>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</si>
  <si>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</si>
  <si>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</si>
  <si>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</si>
  <si>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</si>
  <si>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</si>
  <si>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</si>
  <si>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</si>
  <si>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</si>
  <si>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</si>
  <si>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</si>
  <si>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</si>
  <si>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</si>
  <si>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</si>
  <si>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</si>
  <si>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</si>
  <si>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</si>
  <si>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</si>
  <si>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</si>
  <si>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</si>
  <si>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</si>
  <si>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</si>
  <si>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</si>
  <si>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</si>
  <si>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</si>
  <si>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</si>
  <si>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</si>
  <si>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</si>
  <si>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</si>
  <si>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</si>
  <si>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</si>
  <si>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</si>
  <si>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</si>
  <si>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</si>
  <si>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</si>
  <si>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</si>
  <si>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</si>
  <si>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</si>
  <si>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</si>
  <si>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</si>
  <si>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</si>
  <si>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</si>
  <si>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</si>
  <si>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</si>
  <si>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</si>
  <si>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</si>
  <si>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</si>
  <si>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</si>
  <si>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</si>
  <si>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</si>
  <si>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</si>
  <si>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</si>
  <si>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</si>
  <si>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</si>
  <si>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</si>
  <si>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</si>
  <si>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</si>
  <si>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</si>
  <si>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</si>
  <si>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</si>
  <si>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</si>
  <si>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</si>
  <si>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</si>
  <si>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</si>
  <si>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</si>
  <si>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</si>
  <si>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</si>
  <si>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</si>
  <si>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</si>
  <si>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</si>
  <si>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</si>
  <si>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</si>
  <si>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</si>
  <si>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</si>
  <si>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</si>
  <si>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</si>
  <si>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</si>
  <si>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</si>
  <si>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</si>
  <si>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</si>
  <si>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</si>
  <si>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</si>
  <si>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</si>
  <si>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</si>
  <si>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</si>
  <si>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</si>
  <si>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</si>
  <si>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</si>
  <si>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</si>
  <si>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</si>
  <si>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</si>
  <si>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</si>
  <si>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</si>
  <si>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</si>
  <si>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</si>
  <si>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</si>
  <si>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</si>
  <si>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</si>
  <si>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</si>
  <si>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</si>
  <si>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</si>
  <si>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</si>
  <si>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</si>
  <si>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</si>
  <si>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</si>
  <si>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</si>
  <si>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</si>
  <si>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</si>
  <si>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</si>
  <si>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</si>
  <si>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</si>
  <si>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</si>
  <si>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</si>
  <si>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</si>
  <si>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</si>
  <si>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</si>
  <si>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</si>
  <si>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</si>
  <si>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</si>
  <si>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</si>
  <si>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</si>
  <si>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</si>
  <si>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</si>
  <si>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</si>
  <si>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</si>
  <si>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</si>
  <si>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</si>
  <si>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</si>
  <si>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</si>
  <si>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</si>
  <si>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</si>
  <si>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</si>
  <si>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</si>
  <si>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</si>
  <si>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</si>
  <si>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</si>
  <si>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</si>
  <si>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</si>
  <si>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</si>
  <si>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</si>
  <si>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</si>
  <si>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</si>
  <si>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</si>
  <si>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</si>
  <si>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</si>
  <si>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</si>
  <si>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</si>
  <si>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</si>
  <si>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</si>
  <si>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</si>
  <si>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</si>
  <si>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</si>
  <si>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</si>
  <si>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</si>
  <si>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</si>
  <si>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</si>
  <si>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</si>
  <si>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</si>
  <si>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</si>
  <si>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</si>
  <si>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</si>
  <si>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</si>
  <si>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</si>
  <si>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</si>
  <si>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</si>
  <si>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</si>
  <si>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</si>
  <si>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</si>
  <si>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</si>
  <si>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</si>
  <si>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</si>
  <si>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</si>
  <si>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</si>
  <si>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</si>
  <si>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</si>
  <si>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</si>
  <si>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</si>
  <si>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</si>
  <si>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</si>
  <si>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</si>
  <si>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</si>
  <si>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</si>
  <si>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</si>
  <si>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</si>
  <si>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</si>
  <si>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</si>
  <si>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</si>
  <si>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</si>
  <si>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</si>
  <si>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</si>
  <si>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</si>
  <si>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</si>
  <si>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</si>
  <si>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</si>
  <si>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</si>
  <si>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</si>
  <si>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</si>
  <si>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</si>
  <si>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</si>
  <si>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</si>
  <si>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</si>
  <si>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</si>
  <si>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</si>
  <si>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</si>
  <si>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</si>
  <si>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</si>
  <si>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</si>
  <si>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</si>
  <si>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</si>
  <si>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</si>
  <si>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</si>
  <si>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</si>
  <si>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</si>
  <si>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</si>
  <si>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</si>
  <si>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</si>
  <si>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</si>
  <si>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</si>
  <si>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</si>
  <si>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</si>
  <si>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</si>
  <si>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</si>
  <si>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</si>
  <si>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</si>
  <si>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</si>
  <si>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</si>
  <si>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</si>
  <si>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</si>
  <si>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</si>
  <si>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</si>
  <si>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</si>
  <si>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</si>
  <si>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</si>
  <si>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</si>
  <si>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</si>
  <si>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</si>
  <si>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</si>
  <si>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</si>
  <si>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</si>
  <si>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</si>
  <si>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</si>
  <si>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</si>
  <si>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</si>
  <si>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</si>
  <si>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</si>
  <si>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</si>
  <si>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</si>
  <si>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</si>
  <si>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</si>
  <si>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</si>
  <si>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</si>
  <si>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</si>
  <si>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</si>
  <si>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</si>
  <si>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</si>
  <si>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</si>
  <si>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</si>
  <si>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</si>
  <si>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</si>
  <si>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</si>
  <si>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</si>
  <si>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</si>
  <si>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</si>
  <si>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</si>
  <si>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</si>
  <si>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</si>
  <si>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</si>
  <si>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</si>
  <si>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</si>
  <si>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</si>
  <si>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</si>
  <si>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</si>
  <si>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</si>
  <si>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</si>
  <si>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</si>
  <si>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</si>
  <si>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</si>
  <si>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</si>
  <si>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</si>
  <si>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</si>
  <si>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</si>
  <si>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</si>
  <si>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</si>
  <si>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</si>
  <si>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</si>
  <si>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</si>
  <si>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</si>
  <si>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</si>
  <si>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</si>
  <si>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</si>
  <si>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</si>
  <si>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</si>
  <si>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</si>
  <si>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</si>
  <si>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</si>
  <si>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</si>
  <si>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</si>
  <si>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</si>
  <si>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</si>
  <si>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</si>
  <si>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</si>
  <si>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</si>
  <si>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</si>
  <si>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</si>
  <si>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</si>
  <si>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</si>
  <si>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</si>
  <si>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</si>
  <si>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</si>
  <si>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</si>
  <si>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</si>
  <si>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</si>
  <si>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</si>
  <si>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</si>
  <si>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</si>
  <si>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</si>
  <si>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</si>
  <si>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</si>
  <si>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</si>
  <si>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</si>
  <si>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</si>
  <si>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</si>
  <si>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</si>
  <si>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</si>
  <si>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</si>
  <si>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</si>
  <si>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</si>
  <si>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</si>
  <si>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</si>
  <si>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</si>
  <si>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</si>
  <si>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</si>
  <si>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</si>
  <si>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</si>
  <si>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</si>
  <si>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</si>
  <si>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</si>
  <si>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</si>
  <si>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</si>
  <si>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</si>
  <si>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</si>
  <si>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</si>
  <si>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</si>
  <si>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</si>
  <si>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</si>
  <si>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</si>
  <si>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</si>
  <si>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</si>
  <si>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</si>
  <si>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</si>
  <si>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</si>
  <si>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</si>
  <si>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</si>
  <si>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</si>
  <si>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</si>
  <si>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</si>
  <si>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</si>
  <si>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</si>
  <si>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</si>
  <si>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</si>
  <si>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</si>
  <si>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</si>
  <si>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</si>
  <si>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</si>
  <si>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</si>
  <si>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</si>
  <si>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</si>
  <si>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</si>
  <si>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</si>
  <si>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</si>
  <si>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</si>
  <si>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</si>
  <si>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</si>
  <si>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</si>
  <si>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</si>
  <si>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</si>
  <si>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</si>
  <si>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</si>
  <si>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</si>
  <si>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</si>
  <si>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</si>
  <si>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</si>
  <si>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</si>
  <si>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</si>
  <si>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</si>
  <si>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</si>
  <si>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</si>
  <si>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</si>
  <si>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</si>
  <si>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</si>
  <si>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</si>
  <si>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</si>
  <si>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</si>
  <si>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</si>
  <si>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</si>
  <si>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</si>
  <si>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</si>
  <si>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</si>
  <si>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</si>
  <si>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</si>
  <si>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</si>
  <si>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</si>
  <si>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</si>
  <si>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</si>
  <si>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</si>
  <si>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</si>
  <si>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</si>
  <si>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</si>
  <si>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</si>
  <si>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</si>
  <si>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</si>
  <si>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</si>
  <si>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</si>
  <si>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</si>
  <si>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</si>
  <si>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</si>
  <si>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</si>
  <si>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</si>
  <si>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</si>
  <si>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</si>
  <si>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</si>
  <si>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</si>
  <si>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</si>
  <si>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</si>
  <si>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</si>
  <si>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</si>
  <si>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</si>
  <si>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</si>
  <si>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</si>
  <si>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</si>
  <si>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</si>
  <si>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</si>
  <si>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</si>
  <si>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</si>
  <si>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</si>
  <si>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</si>
  <si>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</si>
  <si>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</si>
  <si>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</si>
  <si>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</si>
  <si>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</si>
  <si>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</si>
  <si>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</si>
  <si>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</si>
  <si>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</si>
  <si>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</si>
  <si>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</si>
  <si>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</si>
  <si>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</si>
  <si>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</si>
  <si>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</si>
  <si>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</si>
  <si>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</si>
  <si>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</si>
  <si>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</si>
  <si>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</si>
  <si>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</si>
  <si>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</si>
  <si>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</si>
  <si>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</si>
  <si>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</si>
  <si>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</si>
  <si>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</si>
  <si>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</si>
  <si>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</si>
  <si>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</si>
  <si>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</si>
  <si>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</si>
  <si>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</si>
  <si>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</si>
  <si>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</si>
  <si>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</si>
  <si>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</si>
  <si>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</si>
  <si>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</si>
  <si>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</si>
  <si>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</si>
  <si>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</si>
  <si>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</si>
  <si>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</si>
  <si>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</si>
  <si>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</si>
  <si>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</si>
  <si>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</si>
  <si>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</si>
  <si>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</si>
  <si>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</si>
  <si>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</si>
  <si>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</si>
  <si>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</si>
  <si>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</si>
  <si>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</si>
  <si>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</si>
  <si>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</si>
  <si>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</si>
  <si>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</si>
  <si>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</si>
  <si>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</si>
  <si>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</si>
  <si>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</si>
  <si>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</si>
  <si>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</si>
  <si>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</si>
  <si>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</si>
  <si>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</si>
  <si>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</si>
  <si>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</si>
  <si>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</si>
  <si>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</si>
  <si>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</si>
  <si>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</si>
  <si>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</si>
  <si>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</si>
  <si>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</si>
  <si>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</si>
  <si>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</si>
  <si>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</si>
  <si>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</si>
  <si>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</si>
  <si>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</si>
  <si>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</si>
  <si>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</si>
  <si>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</si>
  <si>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</si>
  <si>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</si>
  <si>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</si>
  <si>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</si>
  <si>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</si>
  <si>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</si>
  <si>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</si>
  <si>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</si>
  <si>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</si>
  <si>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</si>
  <si>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</si>
  <si>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</si>
  <si>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</si>
  <si>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</si>
  <si>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</si>
  <si>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</si>
  <si>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</si>
  <si>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</si>
  <si>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</si>
  <si>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</si>
  <si>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</si>
  <si>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</si>
  <si>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</si>
  <si>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</si>
  <si>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</si>
  <si>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</si>
  <si>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</si>
  <si>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</si>
  <si>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</si>
  <si>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</si>
  <si>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</si>
  <si>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</si>
  <si>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</si>
  <si>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</si>
  <si>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</si>
  <si>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</si>
  <si>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</si>
  <si>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</si>
  <si>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</si>
  <si>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</si>
  <si>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</si>
  <si>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</si>
  <si>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</si>
  <si>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</si>
  <si>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</si>
  <si>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</si>
  <si>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</si>
  <si>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</si>
  <si>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</si>
  <si>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</si>
  <si>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</si>
  <si>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</si>
  <si>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</si>
  <si>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</si>
  <si>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</si>
  <si>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</si>
  <si>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</si>
  <si>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</si>
  <si>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</si>
  <si>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</si>
  <si>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</si>
  <si>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</si>
  <si>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</si>
  <si>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</si>
  <si>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</si>
  <si>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</si>
  <si>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</si>
  <si>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</si>
  <si>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</si>
  <si>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</si>
  <si>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</si>
  <si>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</si>
  <si>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</si>
  <si>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</si>
  <si>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</si>
  <si>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</si>
  <si>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</si>
  <si>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</si>
  <si>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</si>
  <si>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</si>
  <si>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</si>
  <si>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</si>
  <si>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</si>
  <si>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</si>
  <si>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</si>
  <si>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</si>
  <si>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</si>
  <si>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</si>
  <si>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</si>
  <si>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</si>
  <si>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</si>
  <si>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</si>
  <si>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</si>
  <si>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</si>
  <si>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</si>
  <si>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</si>
  <si>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</si>
  <si>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</si>
  <si>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</si>
  <si>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</si>
  <si>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</si>
  <si>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</si>
  <si>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</si>
  <si>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</si>
  <si>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</si>
  <si>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</si>
  <si>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</si>
  <si>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</si>
  <si>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</si>
  <si>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</si>
  <si>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</si>
  <si>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</si>
  <si>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</si>
  <si>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</si>
  <si>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</si>
  <si>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</si>
  <si>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</si>
  <si>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</si>
  <si>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</si>
  <si>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</si>
  <si>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</si>
  <si>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</si>
  <si>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</si>
  <si>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</si>
  <si>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</si>
  <si>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</si>
  <si>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</si>
  <si>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</si>
  <si>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</si>
  <si>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</si>
  <si>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</si>
  <si>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</si>
  <si>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</si>
  <si>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</si>
  <si>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</si>
  <si>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</si>
  <si>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</si>
  <si>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</si>
  <si>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</si>
  <si>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</si>
  <si>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</si>
  <si>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</si>
  <si>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</si>
  <si>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</si>
  <si>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</si>
  <si>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</si>
  <si>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</si>
  <si>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</si>
  <si>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</si>
  <si>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</si>
  <si>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</si>
  <si>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</si>
  <si>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</si>
  <si>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</si>
  <si>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</si>
  <si>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</si>
  <si>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</si>
  <si>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</si>
  <si>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</si>
  <si>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</si>
  <si>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</si>
  <si>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</si>
  <si>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</si>
  <si>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</si>
  <si>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</si>
  <si>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</si>
  <si>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</si>
  <si>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</si>
  <si>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</si>
  <si>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</si>
  <si>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</si>
  <si>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</si>
  <si>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</si>
  <si>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</si>
  <si>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</si>
  <si>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</si>
  <si>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</si>
  <si>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</si>
  <si>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</si>
  <si>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</si>
  <si>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</si>
  <si>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</si>
  <si>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</si>
  <si>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</si>
  <si>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</si>
  <si>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</si>
  <si>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</si>
  <si>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</si>
  <si>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</si>
  <si>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</si>
  <si>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</si>
  <si>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</si>
  <si>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</si>
  <si>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</si>
  <si>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</si>
  <si>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</si>
  <si>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</si>
  <si>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</si>
  <si>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</si>
  <si>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</si>
  <si>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</si>
  <si>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</si>
  <si>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</si>
  <si>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</si>
  <si>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</si>
  <si>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</si>
  <si>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</si>
  <si>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</si>
  <si>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</si>
  <si>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</si>
  <si>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</si>
  <si>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</si>
  <si>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</si>
  <si>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</si>
  <si>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</si>
  <si>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</si>
  <si>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</si>
  <si>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</si>
  <si>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</si>
  <si>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</si>
  <si>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</si>
  <si>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</si>
  <si>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</si>
  <si>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</si>
  <si>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</si>
  <si>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</si>
  <si>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</si>
  <si>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</si>
  <si>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</si>
  <si>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</si>
  <si>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</si>
  <si>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</si>
  <si>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</si>
  <si>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</si>
  <si>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</si>
  <si>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</si>
  <si>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</si>
  <si>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</si>
  <si>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</si>
  <si>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</si>
  <si>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</si>
  <si>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</si>
  <si>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</si>
  <si>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</si>
  <si>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</si>
  <si>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</si>
  <si>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</si>
  <si>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</si>
  <si>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</si>
  <si>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</si>
  <si>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</si>
  <si>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</si>
  <si>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</si>
  <si>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</si>
  <si>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</si>
  <si>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</si>
  <si>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</si>
  <si>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</si>
  <si>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</si>
  <si>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</si>
  <si>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</si>
  <si>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</si>
  <si>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</si>
  <si>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</si>
  <si>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</si>
  <si>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</si>
  <si>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</si>
  <si>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</si>
  <si>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</si>
  <si>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</si>
  <si>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</si>
  <si>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</si>
  <si>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</si>
  <si>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</si>
  <si>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</si>
  <si>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</si>
  <si>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</si>
  <si>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</si>
  <si>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</si>
  <si>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</si>
  <si>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</si>
  <si>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</si>
  <si>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</si>
  <si>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</si>
  <si>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</si>
  <si>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</si>
  <si>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</si>
  <si>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</si>
  <si>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</si>
  <si>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</si>
  <si>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</si>
  <si>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</si>
  <si>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</si>
  <si>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</si>
  <si>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</si>
  <si>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</si>
  <si>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</si>
  <si>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</si>
  <si>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</si>
  <si>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</si>
  <si>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</si>
  <si>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</si>
  <si>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</si>
  <si>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</si>
  <si>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</si>
  <si>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</si>
  <si>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</si>
  <si>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</si>
  <si>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</si>
  <si>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</si>
  <si>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</si>
  <si>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</si>
  <si>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</si>
  <si>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</si>
  <si>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</si>
  <si>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</si>
  <si>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</si>
  <si>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</si>
  <si>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</si>
  <si>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</si>
  <si>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</si>
  <si>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</si>
  <si>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</si>
  <si>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</si>
  <si>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</si>
  <si>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</si>
  <si>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</si>
  <si>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</si>
  <si>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</si>
  <si>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</si>
  <si>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</si>
  <si>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</si>
  <si>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</si>
  <si>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</si>
  <si>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</si>
  <si>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</si>
  <si>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</si>
  <si>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</si>
  <si>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</si>
  <si>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</si>
  <si>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</si>
  <si>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</si>
  <si>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</si>
  <si>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</si>
  <si>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</si>
  <si>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</si>
  <si>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</si>
  <si>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</si>
  <si>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</si>
  <si>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</si>
  <si>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</si>
  <si>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</si>
  <si>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</si>
  <si>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</si>
  <si>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</si>
  <si>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</si>
  <si>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</si>
  <si>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</si>
  <si>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</si>
  <si>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</si>
  <si>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</si>
  <si>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</si>
  <si>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</si>
  <si>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</si>
  <si>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</si>
  <si>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</si>
  <si>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</si>
  <si>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</si>
  <si>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</si>
  <si>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</si>
  <si>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</si>
  <si>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</si>
  <si>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</si>
  <si>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</si>
  <si>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</si>
  <si>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</si>
  <si>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</si>
  <si>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</si>
  <si>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</si>
  <si>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</si>
  <si>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</si>
  <si>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</si>
  <si>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</si>
  <si>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</si>
  <si>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</si>
  <si>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</si>
  <si>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</si>
  <si>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</si>
  <si>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</si>
  <si>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</si>
  <si>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</si>
  <si>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</si>
  <si>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</si>
  <si>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</si>
  <si>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</si>
  <si>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</si>
  <si>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</si>
  <si>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</si>
  <si>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</si>
  <si>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</si>
  <si>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</si>
  <si>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</si>
  <si>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</si>
  <si>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</si>
  <si>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</si>
  <si>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</si>
  <si>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</si>
  <si>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</si>
  <si>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</si>
  <si>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</si>
  <si>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</si>
  <si>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</si>
  <si>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</si>
  <si>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</si>
  <si>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</si>
  <si>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</si>
  <si>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</si>
  <si>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</si>
  <si>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</si>
  <si>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</si>
  <si>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</si>
  <si>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</si>
  <si>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</si>
  <si>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</si>
  <si>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</si>
  <si>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</si>
  <si>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</si>
  <si>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</si>
  <si>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</si>
  <si>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</si>
  <si>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</si>
  <si>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</si>
  <si>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</si>
  <si>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</si>
  <si>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</si>
  <si>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</si>
  <si>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</si>
  <si>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</si>
  <si>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</si>
  <si>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</si>
  <si>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</si>
  <si>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</si>
  <si>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</si>
  <si>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</si>
  <si>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</si>
  <si>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</si>
  <si>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</si>
  <si>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</si>
  <si>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</si>
  <si>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</si>
  <si>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</si>
  <si>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</si>
  <si>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</si>
  <si>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</si>
  <si>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</si>
  <si>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</si>
  <si>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</si>
  <si>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</si>
  <si>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</si>
  <si>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</si>
  <si>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</si>
  <si>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</si>
  <si>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</si>
  <si>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</si>
  <si>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</si>
  <si>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</si>
  <si>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</si>
  <si>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</si>
  <si>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</si>
  <si>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</si>
  <si>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</si>
  <si>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</si>
  <si>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</si>
  <si>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</si>
  <si>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</si>
  <si>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</si>
  <si>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</si>
  <si>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</si>
  <si>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</si>
  <si>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</si>
  <si>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</si>
  <si>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</si>
  <si>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</si>
  <si>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</si>
  <si>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</si>
  <si>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</si>
  <si>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</si>
  <si>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</si>
  <si>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</si>
  <si>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</si>
  <si>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</si>
  <si>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</si>
  <si>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</si>
  <si>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</si>
  <si>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</si>
  <si>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</si>
  <si>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</si>
  <si>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</si>
  <si>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</si>
  <si>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</si>
  <si>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</si>
  <si>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</si>
  <si>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</si>
  <si>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</si>
  <si>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</si>
  <si>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</si>
  <si>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</si>
  <si>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</si>
  <si>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</si>
  <si>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</si>
  <si>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</si>
  <si>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</si>
  <si>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</si>
  <si>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</si>
  <si>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</si>
  <si>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</si>
  <si>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</si>
  <si>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</si>
  <si>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</si>
  <si>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</si>
  <si>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</si>
  <si>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</si>
  <si>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</si>
  <si>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</si>
  <si>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</si>
  <si>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</si>
  <si>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</si>
  <si>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</si>
  <si>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</si>
  <si>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</si>
  <si>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</si>
  <si>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</si>
  <si>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</si>
  <si>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</si>
  <si>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</si>
  <si>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</si>
  <si>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</si>
  <si>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</si>
  <si>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</si>
  <si>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</si>
  <si>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</si>
  <si>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</si>
  <si>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</si>
  <si>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</si>
  <si>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</si>
  <si>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</si>
  <si>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</si>
  <si>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</si>
  <si>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</si>
  <si>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</si>
  <si>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</si>
  <si>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</si>
  <si>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</si>
  <si>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</si>
  <si>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</si>
  <si>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</si>
  <si>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</si>
  <si>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</si>
  <si>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</si>
  <si>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</si>
  <si>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</si>
  <si>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</si>
  <si>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</si>
  <si>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</si>
  <si>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</si>
  <si>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</si>
  <si>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</si>
  <si>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</si>
  <si>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</si>
  <si>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</si>
  <si>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</si>
  <si>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</si>
  <si>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</si>
  <si>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</si>
  <si>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</si>
  <si>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</si>
  <si>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</si>
  <si>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</si>
  <si>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</si>
  <si>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</si>
  <si>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</si>
  <si>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</si>
  <si>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</si>
  <si>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</si>
  <si>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</si>
  <si>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</si>
  <si>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</si>
  <si>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</si>
  <si>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</si>
  <si>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</si>
  <si>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</si>
  <si>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</si>
  <si>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</si>
  <si>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</si>
  <si>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</si>
  <si>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</si>
  <si>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</si>
  <si>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</si>
  <si>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</si>
  <si>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</si>
  <si>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</si>
  <si>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</si>
  <si>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</si>
  <si>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</si>
  <si>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</si>
  <si>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</si>
  <si>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</si>
  <si>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</si>
  <si>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</si>
  <si>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</si>
  <si>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</si>
  <si>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</si>
  <si>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</si>
  <si>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</si>
  <si>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</si>
  <si>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</si>
  <si>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</si>
  <si>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</si>
  <si>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</si>
  <si>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</si>
  <si>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</si>
  <si>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</si>
  <si>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</si>
  <si>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</si>
  <si>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</si>
  <si>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</si>
  <si>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</si>
  <si>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</si>
  <si>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</si>
  <si>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</si>
  <si>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</si>
  <si>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</si>
  <si>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</si>
  <si>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</si>
  <si>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</si>
  <si>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</si>
  <si>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</si>
  <si>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</si>
  <si>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</si>
  <si>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</si>
  <si>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</si>
  <si>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</si>
  <si>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</si>
  <si>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</si>
  <si>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</si>
  <si>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</si>
  <si>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</si>
  <si>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</si>
  <si>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</si>
  <si>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</si>
  <si>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</si>
  <si>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</si>
  <si>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</si>
  <si>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</si>
  <si>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</si>
  <si>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</si>
  <si>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</si>
  <si>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</si>
  <si>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</si>
  <si>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</si>
  <si>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</si>
  <si>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</si>
  <si>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</si>
  <si>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</si>
  <si>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</si>
  <si>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</si>
  <si>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</si>
  <si>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</si>
  <si>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</si>
  <si>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</si>
  <si>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</si>
  <si>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</si>
  <si>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</si>
  <si>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</si>
  <si>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</si>
  <si>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</si>
  <si>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</si>
  <si>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</si>
  <si>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</si>
  <si>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</si>
  <si>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</si>
  <si>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</si>
  <si>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</si>
  <si>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</si>
  <si>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</si>
  <si>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</si>
  <si>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</si>
  <si>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</si>
  <si>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</si>
  <si>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</si>
  <si>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</si>
  <si>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</si>
  <si>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</si>
  <si>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</si>
  <si>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</si>
  <si>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</si>
  <si>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</si>
  <si>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</si>
  <si>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</si>
  <si>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</si>
  <si>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</si>
  <si>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</si>
  <si>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</si>
  <si>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</si>
  <si>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</si>
  <si>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</si>
  <si>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</si>
  <si>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</si>
  <si>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</si>
  <si>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</si>
  <si>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</si>
  <si>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</si>
  <si>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</si>
  <si>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</si>
  <si>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</si>
  <si>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</si>
  <si>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</si>
  <si>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</si>
  <si>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</si>
  <si>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</si>
  <si>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</si>
  <si>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</si>
  <si>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</si>
  <si>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</si>
  <si>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</si>
  <si>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</si>
  <si>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</si>
  <si>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</si>
  <si>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</si>
  <si>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</si>
  <si>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</si>
  <si>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</si>
  <si>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</si>
  <si>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</si>
  <si>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</si>
  <si>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</si>
  <si>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</si>
  <si>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</si>
  <si>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</si>
  <si>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</si>
  <si>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</si>
  <si>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</si>
  <si>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</si>
  <si>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</si>
  <si>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</si>
  <si>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</si>
  <si>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</si>
  <si>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</si>
  <si>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</si>
  <si>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</si>
  <si>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</si>
  <si>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</si>
  <si>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</si>
  <si>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</si>
  <si>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</si>
  <si>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</si>
  <si>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</si>
  <si>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</si>
  <si>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</si>
  <si>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</si>
  <si>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</si>
  <si>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</si>
  <si>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</si>
  <si>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</si>
  <si>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</si>
  <si>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</si>
  <si>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</si>
  <si>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</si>
  <si>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</si>
  <si>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</si>
  <si>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</si>
  <si>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</si>
  <si>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</si>
  <si>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</si>
  <si>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</si>
  <si>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</si>
  <si>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</si>
  <si>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</si>
  <si>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</si>
  <si>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</si>
  <si>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</si>
  <si>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</si>
  <si>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</si>
  <si>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</si>
  <si>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</si>
  <si>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</si>
  <si>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</si>
  <si>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</si>
  <si>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</si>
  <si>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</si>
  <si>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</si>
  <si>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</si>
  <si>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</si>
  <si>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</si>
  <si>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</si>
  <si>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</si>
  <si>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</si>
  <si>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</si>
  <si>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</si>
  <si>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</si>
  <si>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</si>
  <si>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</si>
  <si>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</si>
  <si>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</si>
  <si>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</si>
  <si>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</si>
  <si>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</si>
  <si>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</si>
  <si>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</si>
  <si>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</si>
  <si>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</si>
  <si>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</si>
  <si>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</si>
  <si>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</si>
  <si>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</si>
  <si>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</si>
  <si>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</si>
  <si>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</si>
  <si>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</si>
  <si>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</si>
  <si>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</si>
  <si>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</si>
  <si>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</si>
  <si>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</si>
  <si>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</si>
  <si>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</si>
  <si>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</si>
  <si>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</si>
  <si>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</si>
  <si>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</si>
  <si>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</si>
  <si>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</si>
  <si>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</si>
  <si>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</si>
  <si>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</si>
  <si>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</si>
  <si>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</si>
  <si>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</si>
  <si>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</si>
  <si>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</si>
  <si>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</si>
  <si>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</si>
  <si>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</si>
  <si>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</si>
  <si>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</si>
  <si>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</si>
  <si>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</si>
  <si>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</si>
  <si>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</si>
  <si>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</si>
  <si>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</si>
  <si>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</si>
  <si>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</si>
  <si>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</si>
  <si>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</si>
  <si>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</si>
  <si>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</si>
  <si>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</si>
  <si>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</si>
  <si>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</si>
  <si>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</si>
  <si>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</si>
  <si>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</si>
  <si>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</si>
  <si>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</si>
  <si>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</si>
  <si>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</si>
  <si>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</si>
  <si>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</si>
  <si>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</si>
  <si>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</si>
  <si>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</si>
  <si>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</si>
  <si>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</si>
  <si>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</si>
  <si>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</si>
  <si>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</si>
  <si>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</si>
  <si>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</si>
  <si>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</si>
  <si>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</si>
  <si>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</si>
  <si>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</si>
  <si>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</si>
  <si>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</si>
  <si>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</si>
  <si>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</si>
  <si>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</si>
  <si>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</si>
  <si>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</si>
  <si>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</si>
  <si>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</si>
  <si>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</si>
  <si>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</si>
  <si>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</si>
  <si>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</si>
  <si>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</si>
  <si>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</si>
  <si>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</si>
  <si>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</si>
  <si>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</si>
  <si>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</si>
  <si>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</si>
  <si>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</si>
  <si>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</si>
  <si>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</si>
  <si>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</si>
  <si>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</si>
  <si>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</si>
  <si>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</si>
  <si>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</si>
  <si>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</si>
  <si>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</si>
  <si>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</si>
  <si>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</si>
  <si>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</si>
  <si>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</si>
  <si>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</si>
  <si>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</si>
  <si>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</si>
  <si>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</si>
  <si>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</si>
  <si>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</si>
  <si>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</si>
  <si>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</si>
  <si>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</si>
  <si>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</si>
  <si>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</si>
  <si>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</si>
  <si>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</si>
  <si>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</si>
  <si>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</si>
  <si>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</si>
  <si>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</si>
  <si>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</si>
  <si>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</si>
  <si>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</si>
  <si>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</si>
  <si>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</si>
  <si>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</si>
  <si>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</si>
  <si>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</si>
  <si>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</si>
  <si>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</si>
  <si>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</si>
  <si>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</si>
  <si>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</si>
  <si>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</si>
  <si>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</si>
  <si>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</si>
  <si>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</si>
  <si>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</si>
  <si>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</si>
  <si>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</si>
  <si>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</si>
  <si>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</si>
  <si>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</si>
  <si>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</si>
  <si>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</si>
  <si>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</si>
  <si>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</si>
  <si>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</si>
  <si>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</si>
  <si>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</si>
  <si>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</si>
  <si>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</si>
  <si>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</si>
  <si>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</si>
  <si>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</si>
  <si>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</si>
  <si>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</si>
  <si>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</si>
  <si>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</si>
  <si>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</si>
  <si>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</si>
  <si>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</si>
  <si>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</si>
  <si>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</si>
  <si>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</si>
  <si>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</si>
  <si>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</si>
  <si>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</si>
  <si>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</si>
  <si>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</si>
  <si>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</si>
  <si>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</si>
  <si>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</si>
  <si>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</si>
  <si>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</si>
  <si>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</si>
  <si>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</si>
  <si>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</si>
  <si>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</si>
  <si>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</si>
  <si>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</si>
  <si>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</si>
  <si>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</si>
  <si>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</si>
  <si>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</si>
  <si>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</si>
  <si>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</si>
  <si>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</si>
  <si>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</si>
  <si>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</si>
  <si>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</si>
  <si>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</si>
  <si>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</si>
  <si>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</si>
  <si>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</si>
  <si>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</si>
  <si>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</si>
  <si>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</si>
  <si>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</si>
  <si>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</si>
  <si>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</si>
  <si>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</si>
  <si>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</si>
  <si>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</si>
  <si>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</si>
  <si>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</si>
  <si>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</si>
  <si>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</si>
  <si>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</si>
  <si>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</si>
  <si>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</si>
  <si>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</si>
  <si>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</si>
  <si>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</si>
  <si>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</si>
  <si>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</si>
  <si>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</si>
  <si>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</si>
  <si>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</si>
  <si>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</si>
  <si>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</si>
  <si>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</si>
  <si>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</si>
  <si>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</si>
  <si>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</si>
  <si>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</si>
  <si>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</si>
  <si>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</si>
  <si>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</si>
  <si>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</si>
  <si>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</si>
  <si>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</si>
  <si>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</si>
  <si>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</si>
  <si>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</si>
  <si>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</si>
  <si>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</si>
  <si>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</si>
  <si>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</si>
  <si>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</si>
  <si>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</si>
  <si>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</si>
  <si>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</si>
  <si>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</si>
  <si>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</si>
  <si>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</si>
  <si>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</si>
  <si>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</si>
  <si>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</si>
  <si>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</si>
  <si>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</si>
  <si>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</si>
  <si>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</si>
  <si>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</si>
  <si>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</si>
  <si>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</si>
  <si>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</si>
  <si>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</si>
  <si>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</si>
  <si>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</si>
  <si>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</si>
  <si>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</si>
  <si>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</si>
  <si>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</si>
  <si>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</si>
  <si>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</si>
  <si>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</si>
  <si>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</si>
  <si>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</si>
  <si>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</si>
  <si>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</si>
  <si>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</si>
  <si>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</si>
  <si>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</si>
  <si>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</si>
  <si>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</si>
  <si>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</si>
  <si>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</si>
  <si>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</si>
  <si>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</si>
  <si>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</si>
  <si>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</si>
  <si>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</si>
  <si>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</si>
  <si>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</si>
  <si>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</si>
  <si>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</si>
  <si>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</si>
  <si>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</si>
  <si>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</si>
  <si>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</si>
  <si>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</si>
  <si>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</si>
  <si>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</si>
  <si>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</si>
  <si>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</si>
  <si>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</si>
  <si>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</si>
  <si>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</si>
  <si>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</si>
  <si>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</si>
  <si>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</si>
  <si>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</si>
  <si>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</si>
  <si>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</si>
  <si>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</si>
  <si>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</si>
  <si>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</si>
  <si>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</si>
  <si>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</si>
  <si>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</si>
  <si>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</si>
  <si>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</si>
  <si>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</si>
  <si>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</si>
  <si>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</si>
  <si>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</si>
  <si>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</si>
  <si>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</si>
  <si>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</si>
  <si>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</si>
  <si>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</si>
  <si>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</si>
  <si>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</si>
  <si>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</si>
  <si>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</si>
  <si>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</si>
  <si>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</si>
  <si>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</si>
  <si>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</si>
  <si>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</si>
  <si>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</si>
  <si>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</si>
  <si>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</si>
  <si>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</si>
  <si>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</si>
  <si>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</si>
  <si>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</si>
  <si>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</si>
  <si>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</si>
  <si>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</si>
  <si>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</si>
  <si>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</si>
  <si>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</si>
  <si>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</si>
  <si>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</si>
  <si>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</si>
  <si>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</si>
  <si>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</si>
  <si>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</si>
  <si>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</si>
  <si>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</si>
  <si>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</si>
  <si>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</si>
  <si>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</si>
  <si>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</si>
  <si>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</si>
  <si>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</si>
  <si>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</si>
  <si>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</si>
  <si>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</si>
  <si>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</si>
  <si>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</si>
  <si>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</si>
  <si>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</si>
  <si>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</si>
  <si>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</si>
  <si>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</si>
  <si>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</si>
  <si>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</si>
  <si>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</si>
  <si>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</si>
  <si>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</si>
  <si>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</si>
  <si>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</si>
  <si>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</si>
  <si>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</si>
  <si>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</si>
  <si>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</si>
  <si>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</si>
  <si>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</si>
  <si>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</si>
  <si>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</si>
  <si>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</si>
  <si>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</si>
  <si>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</si>
  <si>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</si>
  <si>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</si>
  <si>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</si>
  <si>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</si>
  <si>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</si>
  <si>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</si>
  <si>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</si>
  <si>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</si>
  <si>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</si>
  <si>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</si>
  <si>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</si>
  <si>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</si>
  <si>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</si>
  <si>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</si>
  <si>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</si>
  <si>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</si>
  <si>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</si>
  <si>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</si>
  <si>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</si>
  <si>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</si>
  <si>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</si>
  <si>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</si>
  <si>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</si>
  <si>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</si>
  <si>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</si>
  <si>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</si>
  <si>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</si>
  <si>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</si>
  <si>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</si>
  <si>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</si>
  <si>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</si>
  <si>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</si>
  <si>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</si>
  <si>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</si>
  <si>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</si>
  <si>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</si>
  <si>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</si>
  <si>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</si>
  <si>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</si>
  <si>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</si>
  <si>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</si>
  <si>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</si>
  <si>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</si>
  <si>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</si>
  <si>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</si>
  <si>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</si>
  <si>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</si>
  <si>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</si>
  <si>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</si>
  <si>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</si>
  <si>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</si>
  <si>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</si>
  <si>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</si>
  <si>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</si>
  <si>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</si>
  <si>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</si>
  <si>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</si>
  <si>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</si>
  <si>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</si>
  <si>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</si>
  <si>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</si>
  <si>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</si>
  <si>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</si>
  <si>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</si>
  <si>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</si>
  <si>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</si>
  <si>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</si>
  <si>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</si>
  <si>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</si>
  <si>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</si>
  <si>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</si>
  <si>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</si>
  <si>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</si>
  <si>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</si>
  <si>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</si>
  <si>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</si>
  <si>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</si>
  <si>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</si>
  <si>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</si>
  <si>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</si>
  <si>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</si>
  <si>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</si>
  <si>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</si>
  <si>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</si>
  <si>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</si>
  <si>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</si>
  <si>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</si>
  <si>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</si>
  <si>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</si>
  <si>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</si>
  <si>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</si>
  <si>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</si>
  <si>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</si>
  <si>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</si>
  <si>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</si>
  <si>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</si>
  <si>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</si>
  <si>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</si>
  <si>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</si>
  <si>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</si>
  <si>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</si>
  <si>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</si>
  <si>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</si>
  <si>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</si>
  <si>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</si>
  <si>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</si>
  <si>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</si>
  <si>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</si>
  <si>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</si>
  <si>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</si>
  <si>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</si>
  <si>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</si>
  <si>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</si>
  <si>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</si>
  <si>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</si>
  <si>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</si>
  <si>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</si>
  <si>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</si>
  <si>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</si>
  <si>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</si>
  <si>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</si>
  <si>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</si>
  <si>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</si>
  <si>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</si>
  <si>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</si>
  <si>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</si>
  <si>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</si>
  <si>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</si>
  <si>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</si>
  <si>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</si>
  <si>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</si>
  <si>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</si>
  <si>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</si>
  <si>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</si>
  <si>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</si>
  <si>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</si>
  <si>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</si>
  <si>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</si>
  <si>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</si>
  <si>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</si>
  <si>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</si>
  <si>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</si>
  <si>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</si>
  <si>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</si>
  <si>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</si>
  <si>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</si>
  <si>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</si>
  <si>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</si>
  <si>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</si>
  <si>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</si>
  <si>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</si>
  <si>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</si>
  <si>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</si>
  <si>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</si>
  <si>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</si>
  <si>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</si>
  <si>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</si>
  <si>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</si>
  <si>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</si>
  <si>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</si>
  <si>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</si>
  <si>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</si>
  <si>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</si>
  <si>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</si>
  <si>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</si>
  <si>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</si>
  <si>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</si>
  <si>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</si>
  <si>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</si>
  <si>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</si>
  <si>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</si>
  <si>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</si>
  <si>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</si>
  <si>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</si>
  <si>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</si>
  <si>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</si>
  <si>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</si>
  <si>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</si>
  <si>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</si>
  <si>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</si>
  <si>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</si>
  <si>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</si>
  <si>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</si>
  <si>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</si>
  <si>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</si>
  <si>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</si>
  <si>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</si>
  <si>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</si>
  <si>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</si>
  <si>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</si>
  <si>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</si>
  <si>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</si>
  <si>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</si>
  <si>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</si>
  <si>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</si>
  <si>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</si>
  <si>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</si>
  <si>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</si>
  <si>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</si>
  <si>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</si>
  <si>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</si>
  <si>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</si>
  <si>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</si>
  <si>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</si>
  <si>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</si>
  <si>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</si>
  <si>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</si>
  <si>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</si>
  <si>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</si>
  <si>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</si>
  <si>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</si>
  <si>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</si>
  <si>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</si>
  <si>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</si>
  <si>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</si>
  <si>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</si>
  <si>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</si>
  <si>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</si>
  <si>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</si>
  <si>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</si>
  <si>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</si>
  <si>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</si>
  <si>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</si>
  <si>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</si>
  <si>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</si>
  <si>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</si>
  <si>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</si>
  <si>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</si>
  <si>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</si>
  <si>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</si>
  <si>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</si>
  <si>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</si>
  <si>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</si>
  <si>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</si>
  <si>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</si>
  <si>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</si>
  <si>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</si>
  <si>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</si>
  <si>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</si>
  <si>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</si>
  <si>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</si>
  <si>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</si>
  <si>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</si>
  <si>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</si>
  <si>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</si>
  <si>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</si>
  <si>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</si>
  <si>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</si>
  <si>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</si>
  <si>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</si>
  <si>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</si>
  <si>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</si>
  <si>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</si>
  <si>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</si>
  <si>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</si>
  <si>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</si>
  <si>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</si>
  <si>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</si>
  <si>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</si>
  <si>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</si>
  <si>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</si>
  <si>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</si>
  <si>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</si>
  <si>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</si>
  <si>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</si>
  <si>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</si>
  <si>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</si>
  <si>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</si>
  <si>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</si>
  <si>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</si>
  <si>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</si>
  <si>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</si>
  <si>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</si>
  <si>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</si>
  <si>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</si>
  <si>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</si>
  <si>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</si>
  <si>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</si>
  <si>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</si>
  <si>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</si>
  <si>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</si>
  <si>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</si>
  <si>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</si>
  <si>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</si>
  <si>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</si>
  <si>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</si>
  <si>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</si>
  <si>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</si>
  <si>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</si>
  <si>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</si>
  <si>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</si>
  <si>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</si>
  <si>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</si>
  <si>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</si>
  <si>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</si>
  <si>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</si>
  <si>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</si>
  <si>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</si>
  <si>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</si>
  <si>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</si>
  <si>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</si>
  <si>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</si>
  <si>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</si>
  <si>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</si>
  <si>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</si>
  <si>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</si>
  <si>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</si>
  <si>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</si>
  <si>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</si>
  <si>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</si>
  <si>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</si>
  <si>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</si>
  <si>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</si>
  <si>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</si>
  <si>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</si>
  <si>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</si>
  <si>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</si>
  <si>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</si>
  <si>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</si>
  <si>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</si>
  <si>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</si>
  <si>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</si>
  <si>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</si>
  <si>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</si>
  <si>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</si>
  <si>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</si>
  <si>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</si>
  <si>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</si>
  <si>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</si>
  <si>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</si>
  <si>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</si>
  <si>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</si>
  <si>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</si>
  <si>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</si>
  <si>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</si>
  <si>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</si>
  <si>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</si>
  <si>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</si>
  <si>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</si>
  <si>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</si>
  <si>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</si>
  <si>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</si>
  <si>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</si>
  <si>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</si>
  <si>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</si>
  <si>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</si>
  <si>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</si>
  <si>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</si>
  <si>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</si>
  <si>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</si>
  <si>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</si>
  <si>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</si>
  <si>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</si>
  <si>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</si>
  <si>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</si>
  <si>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</si>
  <si>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</si>
  <si>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</si>
  <si>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</si>
  <si>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</si>
  <si>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</si>
  <si>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</si>
  <si>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</si>
  <si>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</si>
  <si>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</si>
  <si>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</si>
  <si>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</si>
  <si>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</si>
  <si>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</si>
  <si>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</si>
  <si>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</si>
  <si>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</si>
  <si>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</si>
  <si>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</si>
  <si>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</si>
  <si>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</si>
  <si>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</si>
  <si>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</si>
  <si>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</si>
  <si>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</si>
  <si>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</si>
  <si>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</si>
  <si>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</si>
  <si>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</si>
  <si>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</si>
  <si>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</si>
  <si>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</si>
  <si>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</si>
  <si>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</si>
  <si>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</si>
  <si>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</si>
  <si>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</si>
  <si>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</si>
  <si>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</si>
  <si>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</si>
  <si>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</si>
  <si>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</si>
  <si>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</si>
  <si>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</si>
  <si>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</si>
  <si>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</si>
  <si>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</si>
  <si>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</si>
  <si>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</si>
  <si>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</si>
  <si>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</si>
  <si>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</si>
  <si>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</si>
  <si>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</si>
  <si>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</si>
  <si>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</si>
  <si>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</si>
  <si>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</si>
  <si>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</si>
  <si>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</si>
  <si>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</si>
  <si>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</si>
  <si>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</si>
  <si>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</si>
  <si>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</si>
  <si>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</si>
  <si>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</si>
  <si>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</si>
  <si>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</si>
  <si>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</si>
  <si>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</si>
  <si>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</si>
  <si>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</si>
  <si>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</si>
  <si>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</si>
  <si>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</si>
  <si>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</si>
  <si>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</si>
  <si>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</si>
  <si>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</si>
  <si>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</si>
  <si>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</si>
  <si>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</si>
  <si>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</si>
  <si>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</si>
  <si>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</si>
  <si>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</si>
  <si>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</si>
  <si>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</si>
  <si>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</si>
  <si>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</si>
  <si>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</si>
  <si>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</si>
  <si>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</si>
  <si>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</si>
  <si>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</si>
  <si>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</si>
  <si>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</si>
  <si>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</si>
  <si>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</si>
  <si>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</si>
  <si>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</si>
  <si>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</si>
  <si>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</si>
  <si>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</si>
  <si>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</si>
  <si>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</si>
  <si>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</si>
  <si>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</si>
  <si>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</si>
  <si>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</si>
  <si>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</si>
  <si>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</si>
  <si>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</si>
  <si>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</si>
  <si>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</si>
  <si>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</si>
  <si>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</si>
  <si>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</si>
  <si>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</si>
  <si>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</si>
  <si>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</si>
  <si>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</si>
  <si>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</si>
  <si>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</si>
  <si>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</si>
  <si>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</si>
  <si>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</si>
  <si>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</si>
  <si>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</si>
  <si>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</si>
  <si>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</si>
  <si>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</si>
  <si>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</si>
  <si>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</si>
  <si>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</si>
  <si>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</si>
  <si>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</si>
  <si>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</si>
  <si>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</si>
  <si>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</si>
  <si>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</si>
  <si>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</si>
  <si>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</si>
  <si>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</si>
  <si>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</si>
  <si>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</si>
  <si>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</si>
  <si>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</si>
  <si>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</si>
  <si>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</si>
  <si>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</si>
  <si>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</si>
  <si>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</si>
  <si>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</si>
  <si>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</si>
  <si>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</si>
  <si>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</si>
  <si>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</si>
  <si>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</si>
  <si>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</si>
  <si>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</si>
  <si>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</si>
  <si>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</si>
  <si>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</si>
  <si>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</si>
  <si>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</si>
  <si>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</si>
  <si>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</si>
  <si>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</si>
  <si>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</si>
  <si>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</si>
  <si>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</si>
  <si>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</si>
  <si>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</si>
  <si>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</si>
  <si>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</si>
  <si>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</si>
  <si>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</si>
  <si>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</si>
  <si>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</si>
  <si>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</si>
  <si>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</si>
  <si>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</si>
  <si>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</si>
  <si>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</si>
  <si>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</si>
  <si>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</si>
  <si>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</si>
  <si>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</si>
  <si>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</si>
  <si>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</si>
  <si>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</si>
  <si>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</si>
  <si>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</si>
  <si>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</si>
  <si>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</si>
  <si>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</si>
  <si>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</si>
  <si>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</si>
  <si>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</si>
  <si>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</si>
  <si>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</si>
  <si>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</si>
  <si>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</si>
  <si>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</si>
  <si>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</si>
  <si>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</si>
  <si>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</si>
  <si>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</si>
  <si>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</si>
  <si>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</si>
  <si>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</si>
  <si>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</si>
  <si>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</si>
  <si>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</si>
  <si>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</si>
  <si>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</si>
  <si>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</si>
  <si>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</si>
  <si>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</si>
  <si>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</si>
  <si>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</si>
  <si>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</si>
  <si>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</si>
  <si>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</si>
  <si>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</si>
  <si>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</si>
  <si>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</si>
  <si>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</si>
  <si>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</si>
  <si>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</si>
  <si>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</si>
  <si>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</si>
  <si>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</si>
  <si>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</si>
  <si>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</si>
  <si>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</si>
  <si>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</si>
  <si>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</si>
  <si>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</si>
  <si>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</si>
  <si>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</si>
  <si>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</si>
  <si>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</si>
  <si>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</si>
  <si>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</si>
  <si>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</si>
  <si>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</si>
  <si>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</si>
  <si>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</si>
  <si>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</si>
  <si>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</si>
  <si>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</si>
  <si>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</si>
  <si>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</si>
  <si>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</si>
  <si>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</si>
  <si>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</si>
  <si>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</si>
  <si>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</si>
  <si>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</si>
  <si>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</si>
  <si>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</si>
  <si>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</si>
  <si>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</si>
  <si>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</si>
  <si>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</si>
  <si>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</si>
  <si>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</si>
  <si>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</si>
  <si>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</si>
  <si>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</si>
  <si>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</si>
  <si>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</si>
  <si>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</si>
  <si>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</si>
  <si>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</si>
  <si>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</si>
  <si>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</si>
  <si>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</si>
  <si>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</si>
  <si>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</si>
  <si>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</si>
  <si>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</si>
  <si>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</si>
  <si>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</si>
  <si>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</si>
  <si>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</si>
  <si>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</si>
  <si>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</si>
  <si>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</si>
  <si>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</si>
  <si>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</si>
  <si>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</si>
  <si>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</si>
  <si>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</si>
  <si>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</si>
  <si>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</si>
  <si>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</si>
  <si>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</si>
  <si>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</si>
  <si>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</si>
  <si>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</si>
  <si>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</si>
  <si>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</si>
  <si>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</si>
  <si>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</si>
  <si>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</si>
  <si>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</si>
  <si>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</si>
  <si>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</si>
  <si>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</si>
  <si>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</si>
  <si>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</si>
  <si>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</si>
  <si>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</si>
  <si>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</si>
  <si>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</si>
  <si>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</si>
  <si>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</si>
  <si>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</si>
  <si>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</si>
  <si>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</si>
  <si>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</si>
  <si>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</si>
  <si>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</si>
  <si>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</si>
  <si>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</si>
  <si>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</si>
  <si>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</si>
  <si>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</si>
  <si>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</si>
  <si>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</si>
  <si>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</si>
  <si>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</si>
  <si>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</si>
  <si>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</si>
  <si>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</si>
  <si>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</si>
  <si>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</si>
  <si>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</si>
  <si>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</si>
  <si>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</si>
  <si>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</si>
  <si>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</si>
  <si>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</si>
  <si>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</si>
  <si>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</si>
  <si>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</si>
  <si>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</si>
  <si>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</si>
  <si>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</si>
  <si>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</si>
  <si>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</si>
  <si>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</si>
  <si>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</si>
  <si>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</si>
  <si>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</si>
  <si>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</si>
  <si>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</si>
  <si>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</si>
  <si>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</si>
  <si>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</si>
  <si>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</si>
  <si>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</si>
  <si>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</si>
  <si>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</si>
  <si>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</si>
  <si>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</si>
  <si>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</si>
  <si>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</si>
  <si>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</si>
  <si>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</si>
  <si>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</si>
  <si>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</si>
  <si>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</si>
  <si>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</si>
  <si>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</si>
  <si>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</si>
  <si>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</si>
  <si>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</si>
  <si>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</si>
  <si>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</si>
  <si>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</si>
  <si>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</si>
  <si>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</si>
  <si>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</si>
  <si>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</si>
  <si>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</si>
  <si>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</si>
  <si>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</si>
  <si>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</si>
  <si>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</si>
  <si>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</si>
  <si>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</si>
  <si>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</si>
  <si>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</si>
  <si>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</si>
  <si>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</si>
  <si>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</si>
  <si>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</si>
  <si>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</si>
  <si>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</si>
  <si>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</si>
  <si>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</si>
  <si>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</si>
  <si>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</si>
  <si>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</si>
  <si>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</si>
  <si>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</si>
  <si>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</si>
  <si>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</si>
  <si>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</si>
  <si>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</si>
  <si>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</si>
  <si>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</si>
  <si>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</si>
  <si>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</si>
  <si>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</si>
  <si>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</si>
  <si>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</si>
  <si>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</si>
  <si>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</si>
  <si>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</si>
  <si>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</si>
  <si>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</si>
  <si>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</si>
  <si>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</si>
  <si>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</si>
  <si>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</si>
  <si>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</si>
  <si>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</si>
  <si>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</si>
  <si>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</si>
  <si>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</si>
  <si>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</si>
  <si>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</si>
  <si>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</si>
  <si>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</si>
  <si>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</si>
  <si>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</si>
  <si>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</si>
  <si>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</si>
  <si>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</si>
  <si>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</si>
  <si>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</si>
  <si>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</si>
  <si>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</si>
  <si>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</si>
  <si>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</si>
  <si>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</si>
  <si>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</si>
  <si>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</si>
  <si>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</si>
  <si>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</si>
  <si>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</si>
  <si>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</si>
  <si>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</si>
  <si>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</si>
  <si>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</si>
  <si>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</si>
  <si>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</si>
  <si>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</si>
  <si>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</si>
  <si>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</si>
  <si>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</si>
  <si>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</si>
  <si>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</si>
  <si>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</si>
  <si>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</si>
  <si>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</si>
  <si>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</si>
  <si>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</si>
  <si>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</si>
  <si>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</si>
  <si>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</si>
  <si>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</si>
  <si>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</si>
  <si>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</si>
  <si>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</si>
  <si>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</si>
  <si>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</si>
  <si>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</si>
  <si>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</si>
  <si>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</si>
  <si>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</si>
  <si>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</si>
  <si>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</si>
  <si>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</si>
  <si>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</si>
  <si>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</si>
  <si>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</si>
  <si>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</si>
  <si>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</si>
  <si>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</si>
  <si>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</si>
  <si>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</si>
  <si>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</si>
  <si>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</si>
  <si>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</si>
  <si>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</si>
  <si>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</si>
  <si>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</si>
  <si>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</si>
  <si>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</si>
  <si>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</si>
  <si>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</si>
  <si>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</si>
  <si>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</si>
  <si>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</si>
  <si>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</si>
  <si>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</si>
  <si>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</si>
  <si>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</si>
  <si>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</si>
  <si>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</si>
  <si>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</si>
  <si>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</si>
  <si>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</si>
  <si>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</si>
  <si>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</si>
  <si>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</si>
  <si>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</si>
  <si>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</si>
  <si>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</si>
  <si>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</si>
  <si>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</si>
  <si>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</si>
  <si>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</si>
  <si>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</si>
  <si>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</si>
  <si>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</si>
  <si>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</si>
  <si>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</si>
  <si>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</si>
  <si>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</si>
  <si>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</si>
  <si>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</si>
  <si>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</si>
  <si>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</si>
  <si>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</si>
  <si>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</si>
  <si>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</si>
  <si>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</si>
  <si>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</si>
  <si>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</si>
  <si>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</si>
  <si>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</si>
  <si>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</si>
  <si>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</si>
  <si>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</si>
  <si>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</si>
  <si>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</si>
  <si>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</si>
  <si>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</si>
  <si>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</si>
  <si>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</si>
  <si>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</si>
  <si>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</si>
  <si>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</si>
  <si>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</si>
  <si>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</si>
  <si>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</si>
  <si>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</si>
  <si>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</si>
  <si>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</si>
  <si>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</si>
  <si>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</si>
  <si>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</si>
  <si>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</si>
  <si>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</si>
  <si>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</si>
  <si>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</si>
  <si>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</si>
  <si>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</si>
  <si>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</si>
  <si>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</si>
  <si>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</si>
  <si>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</si>
  <si>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</si>
  <si>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</si>
  <si>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</si>
  <si>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</si>
  <si>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</si>
  <si>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</si>
  <si>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</si>
  <si>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</si>
  <si>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</si>
  <si>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</si>
  <si>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</si>
  <si>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</si>
  <si>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</si>
  <si>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</si>
  <si>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</si>
  <si>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</si>
  <si>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</si>
  <si>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</si>
  <si>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</si>
  <si>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</si>
  <si>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</si>
  <si>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</si>
  <si>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</si>
  <si>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</si>
  <si>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</si>
  <si>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</si>
  <si>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</si>
  <si>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</si>
  <si>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</si>
  <si>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</si>
  <si>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</si>
  <si>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</si>
  <si>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</si>
  <si>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</si>
  <si>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</si>
  <si>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</si>
  <si>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</si>
  <si>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</si>
  <si>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</si>
  <si>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</si>
  <si>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</si>
  <si>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</si>
  <si>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</si>
  <si>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</si>
  <si>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</si>
  <si>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</si>
  <si>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</si>
  <si>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</si>
  <si>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</si>
  <si>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</si>
  <si>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</si>
  <si>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</si>
  <si>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</si>
  <si>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</si>
  <si>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</si>
  <si>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</si>
  <si>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</si>
  <si>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</si>
  <si>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</si>
  <si>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</si>
  <si>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</si>
  <si>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</si>
  <si>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</si>
  <si>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</si>
  <si>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</si>
  <si>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</si>
  <si>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</si>
  <si>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</si>
  <si>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</si>
  <si>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</si>
  <si>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</si>
  <si>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</si>
  <si>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</si>
  <si>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</si>
  <si>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</si>
  <si>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</si>
  <si>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</si>
  <si>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</si>
  <si>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</si>
  <si>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</si>
  <si>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</si>
  <si>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</si>
  <si>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</si>
  <si>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</si>
  <si>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</si>
  <si>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</si>
  <si>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</si>
  <si>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</si>
  <si>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</si>
  <si>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</si>
  <si>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</si>
  <si>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</si>
  <si>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</si>
  <si>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</si>
  <si>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</si>
  <si>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</si>
  <si>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</si>
  <si>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</si>
  <si>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</si>
  <si>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</si>
  <si>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</si>
  <si>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</si>
  <si>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</si>
  <si>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</si>
  <si>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</si>
  <si>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</si>
  <si>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</si>
  <si>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</si>
  <si>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</si>
  <si>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</si>
  <si>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</si>
  <si>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</si>
  <si>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</si>
  <si>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</si>
  <si>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</si>
  <si>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</si>
  <si>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</si>
  <si>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</si>
  <si>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</si>
  <si>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</si>
  <si>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</si>
  <si>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</si>
  <si>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</si>
  <si>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</si>
  <si>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</si>
  <si>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</si>
  <si>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</si>
  <si>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</si>
  <si>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</si>
  <si>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</si>
  <si>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</si>
  <si>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</si>
  <si>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</si>
  <si>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</si>
  <si>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</si>
  <si>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</si>
  <si>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</si>
  <si>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</si>
  <si>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</si>
  <si>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</si>
  <si>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</si>
  <si>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</si>
  <si>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</si>
  <si>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</si>
  <si>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</si>
  <si>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</si>
  <si>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</si>
  <si>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</si>
  <si>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</si>
  <si>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</si>
  <si>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</si>
  <si>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</si>
  <si>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</si>
  <si>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</si>
  <si>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</si>
  <si>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</si>
  <si>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</si>
  <si>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</si>
  <si>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</si>
  <si>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</si>
  <si>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</si>
  <si>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</si>
  <si>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</si>
  <si>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</si>
  <si>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</si>
  <si>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</si>
  <si>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</si>
  <si>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</si>
  <si>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</si>
  <si>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</si>
  <si>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</si>
  <si>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</si>
  <si>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</si>
  <si>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</si>
  <si>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</si>
  <si>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</si>
  <si>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</si>
  <si>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</si>
  <si>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</si>
  <si>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</si>
  <si>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</si>
  <si>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</si>
  <si>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</si>
  <si>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</si>
  <si>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</si>
  <si>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</si>
  <si>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</si>
  <si>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</si>
  <si>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</si>
  <si>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</si>
  <si>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</si>
  <si>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</si>
  <si>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</si>
  <si>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</si>
  <si>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</si>
  <si>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</si>
  <si>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</si>
  <si>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</si>
  <si>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</si>
  <si>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</si>
  <si>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</si>
  <si>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</si>
  <si>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</si>
  <si>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</si>
  <si>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</si>
  <si>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</si>
  <si>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</si>
  <si>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</si>
  <si>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</si>
  <si>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</si>
  <si>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</si>
  <si>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</si>
  <si>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</si>
  <si>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</si>
  <si>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</si>
  <si>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</si>
  <si>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</si>
  <si>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</si>
  <si>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</si>
  <si>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</si>
  <si>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</si>
  <si>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</si>
  <si>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</si>
  <si>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</si>
  <si>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</si>
  <si>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</si>
  <si>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</si>
  <si>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</si>
  <si>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</si>
  <si>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</si>
  <si>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</si>
  <si>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</si>
  <si>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</si>
  <si>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</si>
  <si>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</si>
  <si>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</si>
  <si>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</si>
  <si>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</si>
  <si>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</si>
  <si>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</si>
  <si>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</si>
  <si>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</si>
  <si>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</si>
  <si>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</si>
  <si>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</si>
  <si>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</si>
  <si>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</si>
  <si>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</si>
  <si>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</si>
  <si>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</si>
  <si>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</si>
  <si>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</si>
  <si>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</si>
  <si>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</si>
  <si>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</si>
  <si>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</si>
  <si>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</si>
  <si>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</si>
  <si>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</si>
  <si>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</si>
  <si>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</si>
  <si>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</si>
  <si>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</si>
  <si>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</si>
  <si>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</si>
  <si>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</si>
  <si>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</si>
  <si>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</si>
  <si>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</si>
  <si>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</si>
  <si>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</si>
  <si>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</si>
  <si>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</si>
  <si>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</si>
  <si>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</si>
  <si>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</si>
  <si>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</si>
  <si>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</si>
  <si>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</si>
  <si>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</si>
  <si>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</si>
  <si>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</si>
  <si>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</si>
  <si>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</si>
  <si>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</si>
  <si>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</si>
  <si>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</si>
  <si>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</si>
  <si>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</si>
  <si>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</si>
  <si>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</si>
  <si>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</si>
  <si>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</si>
  <si>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</si>
  <si>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</si>
  <si>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</si>
  <si>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</si>
  <si>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</si>
  <si>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</si>
  <si>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</si>
  <si>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</si>
  <si>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</si>
  <si>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</si>
  <si>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</si>
  <si>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</si>
  <si>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</si>
  <si>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</si>
  <si>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</si>
  <si>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</si>
  <si>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</si>
  <si>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</si>
  <si>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</si>
  <si>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</si>
  <si>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</si>
  <si>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</si>
  <si>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</si>
  <si>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</si>
  <si>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</si>
  <si>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</si>
  <si>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</si>
  <si>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</si>
  <si>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</si>
  <si>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</si>
  <si>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</si>
  <si>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</si>
  <si>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</si>
  <si>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</si>
  <si>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</si>
  <si>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</si>
  <si>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</si>
  <si>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</si>
  <si>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</si>
  <si>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</si>
  <si>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</si>
  <si>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</si>
  <si>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</si>
  <si>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</si>
  <si>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</si>
  <si>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</si>
  <si>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</si>
  <si>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</si>
  <si>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</si>
  <si>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</si>
  <si>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</si>
  <si>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</si>
  <si>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</si>
  <si>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</si>
  <si>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</si>
  <si>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</si>
  <si>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</si>
  <si>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</si>
  <si>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</si>
  <si>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</si>
  <si>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</si>
  <si>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</si>
  <si>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</si>
  <si>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</si>
  <si>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</si>
  <si>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</si>
  <si>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</si>
  <si>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</si>
  <si>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</si>
  <si>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</si>
  <si>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</si>
  <si>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</si>
  <si>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</si>
  <si>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</si>
  <si>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</si>
  <si>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</si>
  <si>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</si>
  <si>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</si>
  <si>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</si>
  <si>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</si>
  <si>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</si>
  <si>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</si>
  <si>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</si>
  <si>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</si>
  <si>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</si>
  <si>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</si>
  <si>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</si>
  <si>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</si>
  <si>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</si>
  <si>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</si>
  <si>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</si>
  <si>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</si>
  <si>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</si>
  <si>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</si>
  <si>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</si>
  <si>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</si>
  <si>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</si>
  <si>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</si>
  <si>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</si>
  <si>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</si>
  <si>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</si>
  <si>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</si>
  <si>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</si>
  <si>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</si>
  <si>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</si>
  <si>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</si>
  <si>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</si>
  <si>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</si>
  <si>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</si>
  <si>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</si>
  <si>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</si>
  <si>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</si>
  <si>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</si>
  <si>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</si>
  <si>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</si>
  <si>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</si>
  <si>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</si>
  <si>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</si>
  <si>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</si>
  <si>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</si>
  <si>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</si>
  <si>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</si>
  <si>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</si>
  <si>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</si>
  <si>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</si>
  <si>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</si>
  <si>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</si>
  <si>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</si>
  <si>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</si>
  <si>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</si>
  <si>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</si>
  <si>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</si>
  <si>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</si>
  <si>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</si>
  <si>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</si>
  <si>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</si>
  <si>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</si>
  <si>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</si>
  <si>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</si>
  <si>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</si>
  <si>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</si>
  <si>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</si>
  <si>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</si>
  <si>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</si>
  <si>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</si>
  <si>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</si>
  <si>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</si>
  <si>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</si>
  <si>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</si>
  <si>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</si>
  <si>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</si>
  <si>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</si>
  <si>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</si>
  <si>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</si>
  <si>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</si>
  <si>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</si>
  <si>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</si>
  <si>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</si>
  <si>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</si>
  <si>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</si>
  <si>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</si>
  <si>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</si>
  <si>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</si>
  <si>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</si>
  <si>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</si>
  <si>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</si>
  <si>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</si>
  <si>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</si>
  <si>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</si>
  <si>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</si>
  <si>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</si>
  <si>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</si>
  <si>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</si>
  <si>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</si>
  <si>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</si>
  <si>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</si>
  <si>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</si>
  <si>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</si>
  <si>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</si>
  <si>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</si>
  <si>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</si>
  <si>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</si>
  <si>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</si>
  <si>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</si>
  <si>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</si>
  <si>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</si>
  <si>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</si>
  <si>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</si>
  <si>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</si>
  <si>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</si>
  <si>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</si>
  <si>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</si>
  <si>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</si>
  <si>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</si>
  <si>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</si>
  <si>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</si>
  <si>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</si>
  <si>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</si>
  <si>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</si>
  <si>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</si>
  <si>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</si>
  <si>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</si>
  <si>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</si>
  <si>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</si>
  <si>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</si>
  <si>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</si>
  <si>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</si>
  <si>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</si>
  <si>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</si>
  <si>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</si>
  <si>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</si>
  <si>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</si>
  <si>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</si>
  <si>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</si>
  <si>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</si>
  <si>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</si>
  <si>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</si>
  <si>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</si>
  <si>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</si>
  <si>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</si>
  <si>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</si>
  <si>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</si>
  <si>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</si>
  <si>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</si>
  <si>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</si>
  <si>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</si>
  <si>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</si>
  <si>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</si>
  <si>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</si>
  <si>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</si>
  <si>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</si>
  <si>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</si>
  <si>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</si>
  <si>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</si>
  <si>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</si>
  <si>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</si>
  <si>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</si>
  <si>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</si>
  <si>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</si>
  <si>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</si>
  <si>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</si>
  <si>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</si>
  <si>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</si>
  <si>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</si>
  <si>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</si>
  <si>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</si>
  <si>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</si>
  <si>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</si>
  <si>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</si>
  <si>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</si>
  <si>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</si>
  <si>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</si>
  <si>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</si>
  <si>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</si>
  <si>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</si>
  <si>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</si>
  <si>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</si>
  <si>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</si>
  <si>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</si>
  <si>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</si>
  <si>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</si>
  <si>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</si>
  <si>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</si>
  <si>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</si>
  <si>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</si>
  <si>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</si>
  <si>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</si>
  <si>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</si>
  <si>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</si>
  <si>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</si>
  <si>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</si>
  <si>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</si>
  <si>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</si>
  <si>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</si>
  <si>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</si>
  <si>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</si>
  <si>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</si>
  <si>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</si>
  <si>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</si>
  <si>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</si>
  <si>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</si>
  <si>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</si>
  <si>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</si>
  <si>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</si>
  <si>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</si>
  <si>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</si>
  <si>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</si>
  <si>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</si>
  <si>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</si>
  <si>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</si>
  <si>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</si>
  <si>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</si>
  <si>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</si>
  <si>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</si>
  <si>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</si>
  <si>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</si>
  <si>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</si>
  <si>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</si>
  <si>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</si>
  <si>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</si>
  <si>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</si>
  <si>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</si>
  <si>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</si>
  <si>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</si>
  <si>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</si>
  <si>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</si>
  <si>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</si>
  <si>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</si>
  <si>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</si>
  <si>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</si>
  <si>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</si>
  <si>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</si>
  <si>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</si>
  <si>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</si>
  <si>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</si>
  <si>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</si>
  <si>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</si>
  <si>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</si>
  <si>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</si>
  <si>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</si>
  <si>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</si>
  <si>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</si>
  <si>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</si>
  <si>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</si>
  <si>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</si>
  <si>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</si>
  <si>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</si>
  <si>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</si>
  <si>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</si>
  <si>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</si>
  <si>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</si>
  <si>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</si>
  <si>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</si>
  <si>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</si>
  <si>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</si>
  <si>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</si>
  <si>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</si>
  <si>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</si>
  <si>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</si>
  <si>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</si>
  <si>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</si>
  <si>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</si>
  <si>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</si>
  <si>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</si>
  <si>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</si>
  <si>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</si>
  <si>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</si>
  <si>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</si>
  <si>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</si>
  <si>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</si>
  <si>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</si>
  <si>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</si>
  <si>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</si>
  <si>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</si>
  <si>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</si>
  <si>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</si>
  <si>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</si>
  <si>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</si>
  <si>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</si>
  <si>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</si>
  <si>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</si>
  <si>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</si>
  <si>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</si>
  <si>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</si>
  <si>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</si>
  <si>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</si>
  <si>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</si>
  <si>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</si>
  <si>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</si>
  <si>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</si>
  <si>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</si>
  <si>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</si>
  <si>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</si>
  <si>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</si>
  <si>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</si>
  <si>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</si>
  <si>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</si>
  <si>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</si>
  <si>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</si>
  <si>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</si>
  <si>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</si>
  <si>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</si>
  <si>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</si>
  <si>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</si>
  <si>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</si>
  <si>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</si>
  <si>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</si>
  <si>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</si>
  <si>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</si>
  <si>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</si>
  <si>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</si>
  <si>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</si>
  <si>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</si>
  <si>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</si>
  <si>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</si>
  <si>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</si>
  <si>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</si>
  <si>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</si>
  <si>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</si>
  <si>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</si>
  <si>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</si>
  <si>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</si>
  <si>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</si>
  <si>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</si>
  <si>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</si>
  <si>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</si>
  <si>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</si>
  <si>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</si>
  <si>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</si>
  <si>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</si>
  <si>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</si>
  <si>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</si>
  <si>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</si>
  <si>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</si>
  <si>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</si>
  <si>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</si>
  <si>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</si>
  <si>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</si>
  <si>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</si>
  <si>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</si>
  <si>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</si>
  <si>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</si>
  <si>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</si>
  <si>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</si>
  <si>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</si>
  <si>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</si>
  <si>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</si>
  <si>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</si>
  <si>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</si>
  <si>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</si>
  <si>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</si>
  <si>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</si>
  <si>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</si>
  <si>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</si>
  <si>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</si>
  <si>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</si>
  <si>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</si>
  <si>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</si>
  <si>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</si>
  <si>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</si>
  <si>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</si>
  <si>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</si>
  <si>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</si>
  <si>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</si>
  <si>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</si>
  <si>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</si>
  <si>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</si>
  <si>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</si>
  <si>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</si>
  <si>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</si>
  <si>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</si>
  <si>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</si>
  <si>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</si>
  <si>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</si>
  <si>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</si>
  <si>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</si>
  <si>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</si>
  <si>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</si>
  <si>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</si>
  <si>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</si>
  <si>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</si>
  <si>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</si>
  <si>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</si>
  <si>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</si>
  <si>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</si>
  <si>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</si>
  <si>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</si>
  <si>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</si>
  <si>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</si>
  <si>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</si>
  <si>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</si>
  <si>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</si>
  <si>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</si>
  <si>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</si>
  <si>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</si>
  <si>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</si>
  <si>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</si>
  <si>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</si>
  <si>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</si>
  <si>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</si>
  <si>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</si>
  <si>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</si>
  <si>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</si>
  <si>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</si>
  <si>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</si>
  <si>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</si>
  <si>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</si>
  <si>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</si>
  <si>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</si>
  <si>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</si>
  <si>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</si>
  <si>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</si>
  <si>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</si>
  <si>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</si>
  <si>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</si>
  <si>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</si>
  <si>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</si>
  <si>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</si>
  <si>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</si>
  <si>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</si>
  <si>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</si>
  <si>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</si>
  <si>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</si>
  <si>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</si>
  <si>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</si>
  <si>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</si>
  <si>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</si>
  <si>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</si>
  <si>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</si>
  <si>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</si>
  <si>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</si>
  <si>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</si>
  <si>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</si>
  <si>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</si>
  <si>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</si>
  <si>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</si>
  <si>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</si>
  <si>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</si>
  <si>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</si>
  <si>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</si>
  <si>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</si>
  <si>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</si>
  <si>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</si>
  <si>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</si>
  <si>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</si>
  <si>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</si>
  <si>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</si>
  <si>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</si>
  <si>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</si>
  <si>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</si>
  <si>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</si>
  <si>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</si>
  <si>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</si>
  <si>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</si>
  <si>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</si>
  <si>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</si>
  <si>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</si>
  <si>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</si>
  <si>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</si>
  <si>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</si>
  <si>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</si>
  <si>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</si>
  <si>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</si>
  <si>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</si>
  <si>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</si>
  <si>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</si>
  <si>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</si>
  <si>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</si>
  <si>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</si>
  <si>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</si>
  <si>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</si>
  <si>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</si>
  <si>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</si>
  <si>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</si>
  <si>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</si>
  <si>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</si>
  <si>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</si>
  <si>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</si>
  <si>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</si>
  <si>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</si>
  <si>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</si>
  <si>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</si>
  <si>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</si>
  <si>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</si>
  <si>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</si>
  <si>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</si>
  <si>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</si>
  <si>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</si>
  <si>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</si>
  <si>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</si>
  <si>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</si>
  <si>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</si>
  <si>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</si>
  <si>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</si>
  <si>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</si>
  <si>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</si>
  <si>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</si>
  <si>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</si>
  <si>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</si>
  <si>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</si>
  <si>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</si>
  <si>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</si>
  <si>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</si>
  <si>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</si>
  <si>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</si>
  <si>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</si>
  <si>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</si>
  <si>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</si>
  <si>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</si>
  <si>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</si>
  <si>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</si>
  <si>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</si>
  <si>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</si>
  <si>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</si>
  <si>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</si>
  <si>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</si>
  <si>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</si>
  <si>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</si>
  <si>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</si>
  <si>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</si>
  <si>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</si>
  <si>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</si>
  <si>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</si>
  <si>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</si>
  <si>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</si>
  <si>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</si>
  <si>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</si>
  <si>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</si>
  <si>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</si>
  <si>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</si>
  <si>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</si>
  <si>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</si>
  <si>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</si>
  <si>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</si>
  <si>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</si>
  <si>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</si>
  <si>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</si>
  <si>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</si>
  <si>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</si>
  <si>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</si>
  <si>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</si>
  <si>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</si>
  <si>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</si>
  <si>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</si>
  <si>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</si>
  <si>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</si>
  <si>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</si>
  <si>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</si>
  <si>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</si>
  <si>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</si>
  <si>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</si>
  <si>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</si>
  <si>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</si>
  <si>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</si>
  <si>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</si>
  <si>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</si>
  <si>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</si>
  <si>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</si>
  <si>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</si>
  <si>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</si>
  <si>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</si>
  <si>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</si>
  <si>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</si>
  <si>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</si>
  <si>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</si>
  <si>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</si>
  <si>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</si>
  <si>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</si>
  <si>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</si>
  <si>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</si>
  <si>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</si>
  <si>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</si>
  <si>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</si>
  <si>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</si>
  <si>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</si>
  <si>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</si>
  <si>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</si>
  <si>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</si>
  <si>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</si>
  <si>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</si>
  <si>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</si>
  <si>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</si>
  <si>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</si>
  <si>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</si>
  <si>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</si>
  <si>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</si>
  <si>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</si>
  <si>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</si>
  <si>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</si>
  <si>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</si>
  <si>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</si>
  <si>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</si>
  <si>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</si>
  <si>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</si>
  <si>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</si>
  <si>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</si>
  <si>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</si>
  <si>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</si>
  <si>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</si>
  <si>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</si>
  <si>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</si>
  <si>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</si>
  <si>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</si>
  <si>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</si>
  <si>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</si>
  <si>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</si>
  <si>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</si>
  <si>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</si>
  <si>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</si>
  <si>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</si>
  <si>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</si>
  <si>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</si>
  <si>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</si>
  <si>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</si>
  <si>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</si>
  <si>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</si>
  <si>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</si>
  <si>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</si>
  <si>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</si>
  <si>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</si>
  <si>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</si>
  <si>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</si>
  <si>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</si>
  <si>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</si>
  <si>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</si>
  <si>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</si>
  <si>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</si>
  <si>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</si>
  <si>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</si>
  <si>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</si>
  <si>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</si>
  <si>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</si>
  <si>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</si>
  <si>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</si>
  <si>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</si>
  <si>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</si>
  <si>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</si>
  <si>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</si>
  <si>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</si>
  <si>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</si>
  <si>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</si>
  <si>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</si>
  <si>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</si>
  <si>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</si>
  <si>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</si>
  <si>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</si>
  <si>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</si>
  <si>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</si>
  <si>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</si>
  <si>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</si>
  <si>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</si>
  <si>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</si>
  <si>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</si>
  <si>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</si>
  <si>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</si>
  <si>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</si>
  <si>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</si>
  <si>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</si>
  <si>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</si>
  <si>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</si>
  <si>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</si>
  <si>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</si>
  <si>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</si>
  <si>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</si>
  <si>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</si>
  <si>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</si>
  <si>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</si>
  <si>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</si>
  <si>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</si>
  <si>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</si>
  <si>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</si>
  <si>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</si>
  <si>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</si>
  <si>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</si>
  <si>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</si>
  <si>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</si>
  <si>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</si>
  <si>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</si>
  <si>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</si>
  <si>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</si>
  <si>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</si>
  <si>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</si>
  <si>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</si>
  <si>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</si>
  <si>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</si>
  <si>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</si>
  <si>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</si>
  <si>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</si>
  <si>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</si>
  <si>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</si>
  <si>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</si>
  <si>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</si>
  <si>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</si>
  <si>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</si>
  <si>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</si>
  <si>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</si>
  <si>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</si>
  <si>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</si>
  <si>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</si>
  <si>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</si>
  <si>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</si>
  <si>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</si>
  <si>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</si>
  <si>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</si>
  <si>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</si>
  <si>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</si>
  <si>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</si>
  <si>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</si>
  <si>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</si>
  <si>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</si>
  <si>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</si>
  <si>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</si>
  <si>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</si>
  <si>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</si>
  <si>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</si>
  <si>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</si>
  <si>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</si>
  <si>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</si>
  <si>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</si>
  <si>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</si>
  <si>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</si>
  <si>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</si>
  <si>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</si>
  <si>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</si>
  <si>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</si>
  <si>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</si>
  <si>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</si>
  <si>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</si>
  <si>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</si>
  <si>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</si>
  <si>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</si>
  <si>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</si>
  <si>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</si>
  <si>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</si>
  <si>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</si>
  <si>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</si>
  <si>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</si>
  <si>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</si>
  <si>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</si>
  <si>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</si>
  <si>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</si>
  <si>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</si>
  <si>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</si>
  <si>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</si>
  <si>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</si>
  <si>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</si>
  <si>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</si>
  <si>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</si>
  <si>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</si>
  <si>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</si>
  <si>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</si>
  <si>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</si>
  <si>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</si>
  <si>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</si>
  <si>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</si>
  <si>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</si>
  <si>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</si>
  <si>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</si>
  <si>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</si>
  <si>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</si>
  <si>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</si>
  <si>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</si>
  <si>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</si>
  <si>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</si>
  <si>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</si>
  <si>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</si>
  <si>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</si>
  <si>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</si>
  <si>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</si>
  <si>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</si>
  <si>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</si>
  <si>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</si>
  <si>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</si>
  <si>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</si>
  <si>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</si>
  <si>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</si>
  <si>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</si>
  <si>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</si>
  <si>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</si>
  <si>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</si>
  <si>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</si>
  <si>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</si>
  <si>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</si>
  <si>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</si>
  <si>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</si>
  <si>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</si>
  <si>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</si>
  <si>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</si>
  <si>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</si>
  <si>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</si>
  <si>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</si>
  <si>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</si>
  <si>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</si>
  <si>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</si>
  <si>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</si>
  <si>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</si>
  <si>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</si>
  <si>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</si>
  <si>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</si>
  <si>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</si>
  <si>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</si>
  <si>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</si>
  <si>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</si>
  <si>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</si>
  <si>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</si>
  <si>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</si>
  <si>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</si>
  <si>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</si>
  <si>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</si>
  <si>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</si>
  <si>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</si>
  <si>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</si>
  <si>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</si>
  <si>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</si>
  <si>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</si>
  <si>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</si>
  <si>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</si>
  <si>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</si>
  <si>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</si>
  <si>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</si>
  <si>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</si>
  <si>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</si>
  <si>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</si>
  <si>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</si>
  <si>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</si>
  <si>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</si>
  <si>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</si>
  <si>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</si>
  <si>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</si>
  <si>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</si>
  <si>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</si>
  <si>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</si>
  <si>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</si>
  <si>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</si>
  <si>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</si>
  <si>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</si>
  <si>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</si>
  <si>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</si>
  <si>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</si>
  <si>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</si>
  <si>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</si>
  <si>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</si>
  <si>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</si>
  <si>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</si>
  <si>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</si>
  <si>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</si>
  <si>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</si>
  <si>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</si>
  <si>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</si>
  <si>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</si>
  <si>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</si>
  <si>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</si>
  <si>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</si>
  <si>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</si>
  <si>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</si>
  <si>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</si>
  <si>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</si>
  <si>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</si>
  <si>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</si>
  <si>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</si>
  <si>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</si>
  <si>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</si>
  <si>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</si>
  <si>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</si>
  <si>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</si>
  <si>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</si>
  <si>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</si>
  <si>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</si>
  <si>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</si>
  <si>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</si>
  <si>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</si>
  <si>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</si>
  <si>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</si>
  <si>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</si>
  <si>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</si>
  <si>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</si>
  <si>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</si>
  <si>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</si>
  <si>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</si>
  <si>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</si>
  <si>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</si>
  <si>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</si>
  <si>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</si>
  <si>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</si>
  <si>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</si>
  <si>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</si>
  <si>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</si>
  <si>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</si>
  <si>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</si>
  <si>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</si>
  <si>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</si>
  <si>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</si>
  <si>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</si>
  <si>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</si>
  <si>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</si>
  <si>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</si>
  <si>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</si>
  <si>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</si>
  <si>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</si>
  <si>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</si>
  <si>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</si>
  <si>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</si>
  <si>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</si>
  <si>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</si>
  <si>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</si>
  <si>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</si>
  <si>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</si>
  <si>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</si>
  <si>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</si>
  <si>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</si>
  <si>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</si>
  <si>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</si>
  <si>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</si>
  <si>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</si>
  <si>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</si>
  <si>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</si>
  <si>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</si>
  <si>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</si>
  <si>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</si>
  <si>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</si>
  <si>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</si>
  <si>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</si>
  <si>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</si>
  <si>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</si>
  <si>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</si>
  <si>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</si>
  <si>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</si>
  <si>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</si>
  <si>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</si>
  <si>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</si>
  <si>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</si>
  <si>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</si>
  <si>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</si>
  <si>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</si>
  <si>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</si>
  <si>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</si>
  <si>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</si>
  <si>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</si>
  <si>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</si>
  <si>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</si>
  <si>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</si>
  <si>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</si>
  <si>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</si>
  <si>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</si>
  <si>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</si>
  <si>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</si>
  <si>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</si>
  <si>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</si>
  <si>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</si>
  <si>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</si>
  <si>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</si>
  <si>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</si>
  <si>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</si>
  <si>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</si>
  <si>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</si>
  <si>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</si>
  <si>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</si>
  <si>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</si>
  <si>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</si>
  <si>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</si>
  <si>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</si>
  <si>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</si>
  <si>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</si>
  <si>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</si>
  <si>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</si>
  <si>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</si>
  <si>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</si>
  <si>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</si>
  <si>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</si>
  <si>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</si>
  <si>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</si>
  <si>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</si>
  <si>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</si>
  <si>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</si>
  <si>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</si>
  <si>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</si>
  <si>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</si>
  <si>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</si>
  <si>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</si>
  <si>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</si>
  <si>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</si>
  <si>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</si>
  <si>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</si>
  <si>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</si>
  <si>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</si>
  <si>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</si>
  <si>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</si>
  <si>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</si>
  <si>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</si>
  <si>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</si>
  <si>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</si>
  <si>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</si>
  <si>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</si>
  <si>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</si>
  <si>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</si>
  <si>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</si>
  <si>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</si>
  <si>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</si>
  <si>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</si>
  <si>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</si>
  <si>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</si>
  <si>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</si>
  <si>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</si>
  <si>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</si>
  <si>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</si>
  <si>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</si>
  <si>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</si>
  <si>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</si>
  <si>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</si>
  <si>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</si>
  <si>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</si>
  <si>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</si>
  <si>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</si>
  <si>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</si>
  <si>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</si>
  <si>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</si>
  <si>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</si>
  <si>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</si>
  <si>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</si>
  <si>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</si>
  <si>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</si>
  <si>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</si>
  <si>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</si>
  <si>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</si>
  <si>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</si>
  <si>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</si>
  <si>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</si>
  <si>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</si>
  <si>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</si>
  <si>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</si>
  <si>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</si>
  <si>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</si>
  <si>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</si>
  <si>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</si>
  <si>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</si>
  <si>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</si>
  <si>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</si>
  <si>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</si>
  <si>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</si>
  <si>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</si>
  <si>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</si>
  <si>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</si>
  <si>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</si>
  <si>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</si>
  <si>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</si>
  <si>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</si>
  <si>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</si>
  <si>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</si>
  <si>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</si>
  <si>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</si>
  <si>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</si>
  <si>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</si>
  <si>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</si>
  <si>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</si>
  <si>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</si>
  <si>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</si>
  <si>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</si>
  <si>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</si>
  <si>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</si>
  <si>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</si>
  <si>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</si>
  <si>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</si>
  <si>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</si>
  <si>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</si>
  <si>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</si>
  <si>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</si>
  <si>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</si>
  <si>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</si>
  <si>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</si>
  <si>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</si>
  <si>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</si>
  <si>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</si>
  <si>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</si>
  <si>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</si>
  <si>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</si>
  <si>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</si>
  <si>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</si>
  <si>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</si>
  <si>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</si>
  <si>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</si>
  <si>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</si>
  <si>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</si>
  <si>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</si>
  <si>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</si>
  <si>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</si>
  <si>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</si>
  <si>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</si>
  <si>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</si>
  <si>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</si>
  <si>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</si>
  <si>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</si>
  <si>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</si>
  <si>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</si>
  <si>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</si>
  <si>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</si>
  <si>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</si>
  <si>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</si>
  <si>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</si>
  <si>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</si>
  <si>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</si>
  <si>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</si>
  <si>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</si>
  <si>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</si>
  <si>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</si>
  <si>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</si>
  <si>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</si>
  <si>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</si>
  <si>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</si>
  <si>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</si>
  <si>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</si>
  <si>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</si>
  <si>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</si>
  <si>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</si>
  <si>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</si>
  <si>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</si>
  <si>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</si>
  <si>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</si>
  <si>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</si>
  <si>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</si>
  <si>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</si>
  <si>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</si>
  <si>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</si>
  <si>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</si>
  <si>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</si>
  <si>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</si>
  <si>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</si>
  <si>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</si>
  <si>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</si>
  <si>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</si>
  <si>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</si>
  <si>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</si>
  <si>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</si>
  <si>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</si>
  <si>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</si>
  <si>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</si>
  <si>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</si>
  <si>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</si>
  <si>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</si>
  <si>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</si>
  <si>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</si>
  <si>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</si>
  <si>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</si>
  <si>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</si>
  <si>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</si>
  <si>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</si>
  <si>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</si>
  <si>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</si>
  <si>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</si>
  <si>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</si>
  <si>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</si>
  <si>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</si>
  <si>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</si>
  <si>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</si>
  <si>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</si>
  <si>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</si>
  <si>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</si>
  <si>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</si>
  <si>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</si>
  <si>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</si>
  <si>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</si>
  <si>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</si>
  <si>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</si>
  <si>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</si>
  <si>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</si>
  <si>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</si>
  <si>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</si>
  <si>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</si>
  <si>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</si>
  <si>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</si>
  <si>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</si>
  <si>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</si>
  <si>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</si>
  <si>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</si>
  <si>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</si>
  <si>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</si>
  <si>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</si>
  <si>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</si>
  <si>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</si>
  <si>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</si>
  <si>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</si>
  <si>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</si>
  <si>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</si>
  <si>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</si>
  <si>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</si>
  <si>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</si>
  <si>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</si>
  <si>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</si>
  <si>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</si>
  <si>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</si>
  <si>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</si>
  <si>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</si>
  <si>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</si>
  <si>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</si>
  <si>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</si>
  <si>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</si>
  <si>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</si>
  <si>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</si>
  <si>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</si>
  <si>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</si>
  <si>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</si>
  <si>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</si>
  <si>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</si>
  <si>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</si>
  <si>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</si>
  <si>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</si>
  <si>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</si>
  <si>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</si>
  <si>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</si>
  <si>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</si>
  <si>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</si>
  <si>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</si>
  <si>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</si>
  <si>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</si>
  <si>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</si>
  <si>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</si>
  <si>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</si>
  <si>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</si>
  <si>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</si>
  <si>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</si>
  <si>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</si>
  <si>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</si>
  <si>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</si>
  <si>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</si>
  <si>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</si>
  <si>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</si>
  <si>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</si>
  <si>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</si>
  <si>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</si>
  <si>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</si>
  <si>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</si>
  <si>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</si>
  <si>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</si>
  <si>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</si>
  <si>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</si>
  <si>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</si>
  <si>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</si>
  <si>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</si>
  <si>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</si>
  <si>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</si>
  <si>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</si>
  <si>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</si>
  <si>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</si>
  <si>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</si>
  <si>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</si>
  <si>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</si>
  <si>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</si>
  <si>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</si>
  <si>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</si>
  <si>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</si>
  <si>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</si>
  <si>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</si>
  <si>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</si>
  <si>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</si>
  <si>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</si>
  <si>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</si>
  <si>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</si>
  <si>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</si>
  <si>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</si>
  <si>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</si>
  <si>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</si>
  <si>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</si>
  <si>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</si>
  <si>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</si>
  <si>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</si>
  <si>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</si>
  <si>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</si>
  <si>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</si>
  <si>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</si>
  <si>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</si>
  <si>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</si>
  <si>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</si>
  <si>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</si>
  <si>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</si>
  <si>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</si>
  <si>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</si>
  <si>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</si>
  <si>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</si>
  <si>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</si>
  <si>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</si>
  <si>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</si>
  <si>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</si>
  <si>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</si>
  <si>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</si>
  <si>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</si>
  <si>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</si>
  <si>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</si>
  <si>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</si>
  <si>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</si>
  <si>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</si>
  <si>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</si>
  <si>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</si>
  <si>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</si>
  <si>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</si>
  <si>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</si>
  <si>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</si>
  <si>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</si>
  <si>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</si>
  <si>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</si>
  <si>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</si>
  <si>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</si>
  <si>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</si>
  <si>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</si>
  <si>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</si>
  <si>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</si>
  <si>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</si>
  <si>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</si>
  <si>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</si>
  <si>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</si>
  <si>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</si>
  <si>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</si>
  <si>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</si>
  <si>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</si>
  <si>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</si>
  <si>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</si>
  <si>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</si>
  <si>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</si>
  <si>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</si>
  <si>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</si>
  <si>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</si>
  <si>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</si>
  <si>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</si>
  <si>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</si>
  <si>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</si>
  <si>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</si>
  <si>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</si>
  <si>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</si>
  <si>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</si>
  <si>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</si>
  <si>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</si>
  <si>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</si>
  <si>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</si>
  <si>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</si>
  <si>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</si>
  <si>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</si>
  <si>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</si>
  <si>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</si>
  <si>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</si>
  <si>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</si>
  <si>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</si>
  <si>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</si>
  <si>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</si>
  <si>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</si>
  <si>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</si>
  <si>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</si>
  <si>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</si>
  <si>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</si>
  <si>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</si>
  <si>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</si>
  <si>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</si>
  <si>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</si>
  <si>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</si>
  <si>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</si>
  <si>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</si>
  <si>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</si>
  <si>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</si>
  <si>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</si>
  <si>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</si>
  <si>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</si>
  <si>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</si>
  <si>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</si>
  <si>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</si>
  <si>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</si>
  <si>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</si>
  <si>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</si>
  <si>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</si>
  <si>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</si>
  <si>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</si>
  <si>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</si>
  <si>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</si>
  <si>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</si>
  <si>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</si>
  <si>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</si>
  <si>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</si>
  <si>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</si>
  <si>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</si>
  <si>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</si>
  <si>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</si>
  <si>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</si>
  <si>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</si>
  <si>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</si>
  <si>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</si>
  <si>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</si>
  <si>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</si>
  <si>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</si>
  <si>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</si>
  <si>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</si>
  <si>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</si>
  <si>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</si>
  <si>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</si>
  <si>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</si>
  <si>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</si>
  <si>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</si>
  <si>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</si>
  <si>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</si>
  <si>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</si>
  <si>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</si>
  <si>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</si>
  <si>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</si>
  <si>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</si>
  <si>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</si>
  <si>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</si>
  <si>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</si>
  <si>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</si>
  <si>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</si>
  <si>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</si>
  <si>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</si>
  <si>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</si>
  <si>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</si>
  <si>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</si>
  <si>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</si>
  <si>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</si>
  <si>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</si>
  <si>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</si>
  <si>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</si>
  <si>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</si>
  <si>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</si>
  <si>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</si>
  <si>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</si>
  <si>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</si>
  <si>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</si>
  <si>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</si>
  <si>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</si>
  <si>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</si>
  <si>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</si>
  <si>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</si>
  <si>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</si>
  <si>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</si>
  <si>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</si>
  <si>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</si>
  <si>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</si>
  <si>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</si>
  <si>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</si>
  <si>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</si>
  <si>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</si>
  <si>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</si>
  <si>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</si>
  <si>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</si>
  <si>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</si>
  <si>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</si>
  <si>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</si>
  <si>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</si>
  <si>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</si>
  <si>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</si>
  <si>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</si>
  <si>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</si>
  <si>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</si>
  <si>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</si>
  <si>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</si>
  <si>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</si>
  <si>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</si>
  <si>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</si>
  <si>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</si>
  <si>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</si>
  <si>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</si>
  <si>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</si>
  <si>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</si>
  <si>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</si>
  <si>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</si>
  <si>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</si>
  <si>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</si>
  <si>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</si>
  <si>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</si>
  <si>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</si>
  <si>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</si>
  <si>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</si>
  <si>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</si>
  <si>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</si>
  <si>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</si>
  <si>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</si>
  <si>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</si>
  <si>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</si>
  <si>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</si>
  <si>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</si>
  <si>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</si>
  <si>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</si>
  <si>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</si>
  <si>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</si>
  <si>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</si>
  <si>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</si>
  <si>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</si>
  <si>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</si>
  <si>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</si>
  <si>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</si>
  <si>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</si>
  <si>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</si>
  <si>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</si>
  <si>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</si>
  <si>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</si>
  <si>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</si>
  <si>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</si>
  <si>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</si>
  <si>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</si>
  <si>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</si>
  <si>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</si>
  <si>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</si>
  <si>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</si>
  <si>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</si>
  <si>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</si>
  <si>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</si>
  <si>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</si>
  <si>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</si>
  <si>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</si>
  <si>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</si>
  <si>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</si>
  <si>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</si>
  <si>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</si>
  <si>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</si>
  <si>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</si>
  <si>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</si>
  <si>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</si>
  <si>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</si>
  <si>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</si>
  <si>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</si>
  <si>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</si>
  <si>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</si>
  <si>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</si>
  <si>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</si>
  <si>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</si>
  <si>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</si>
  <si>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</si>
  <si>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</si>
  <si>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</si>
  <si>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</si>
  <si>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</si>
  <si>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</si>
  <si>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</si>
  <si>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</si>
  <si>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</si>
  <si>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</si>
  <si>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</si>
  <si>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</si>
  <si>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</si>
  <si>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</si>
  <si>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</si>
  <si>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</si>
  <si>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</si>
  <si>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</si>
  <si>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</si>
  <si>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</si>
  <si>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</si>
  <si>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</si>
  <si>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</si>
  <si>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</si>
  <si>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</si>
  <si>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</si>
  <si>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</si>
  <si>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</si>
  <si>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</si>
  <si>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</si>
  <si>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</si>
  <si>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</si>
  <si>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</si>
  <si>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</si>
  <si>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</si>
  <si>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</si>
  <si>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</si>
  <si>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</si>
  <si>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</si>
  <si>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</si>
  <si>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</si>
  <si>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</si>
  <si>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</si>
  <si>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</si>
  <si>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</si>
  <si>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</si>
  <si>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</si>
  <si>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</si>
  <si>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</si>
  <si>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</si>
  <si>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</si>
  <si>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</si>
  <si>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</si>
  <si>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</si>
  <si>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</si>
  <si>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</si>
  <si>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</si>
  <si>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</si>
  <si>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</si>
  <si>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</si>
  <si>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</si>
  <si>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</si>
  <si>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</si>
  <si>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</si>
  <si>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</si>
  <si>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</si>
  <si>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</si>
  <si>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</si>
  <si>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</si>
  <si>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</si>
  <si>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</si>
  <si>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</si>
  <si>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</si>
  <si>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</si>
  <si>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</si>
  <si>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</si>
  <si>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</si>
  <si>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</si>
  <si>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</si>
  <si>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</si>
  <si>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</si>
  <si>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</si>
  <si>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</si>
  <si>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</si>
  <si>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</si>
  <si>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</si>
  <si>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</si>
  <si>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</si>
  <si>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</si>
  <si>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</si>
  <si>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</si>
  <si>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</si>
  <si>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</si>
  <si>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</si>
  <si>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</si>
  <si>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</si>
  <si>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</si>
  <si>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</si>
  <si>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</si>
  <si>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</si>
  <si>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</si>
  <si>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</si>
  <si>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</si>
  <si>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</si>
  <si>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</si>
  <si>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</si>
  <si>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</si>
  <si>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</si>
  <si>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</si>
  <si>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</si>
  <si>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</si>
  <si>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</si>
  <si>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</si>
  <si>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</si>
  <si>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</si>
  <si>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</si>
  <si>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</si>
  <si>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</si>
  <si>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</si>
  <si>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</si>
  <si>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</si>
  <si>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</si>
  <si>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</si>
  <si>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</si>
  <si>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</si>
  <si>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</si>
  <si>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</si>
  <si>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</si>
  <si>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</si>
  <si>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</si>
  <si>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</si>
  <si>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</si>
  <si>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</si>
  <si>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</si>
  <si>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</si>
  <si>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</si>
  <si>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</si>
  <si>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</si>
  <si>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</si>
  <si>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</si>
  <si>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</si>
  <si>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</si>
  <si>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</si>
  <si>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</si>
  <si>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</si>
  <si>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</si>
  <si>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</si>
  <si>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</si>
  <si>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</si>
  <si>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</si>
  <si>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</si>
  <si>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</si>
  <si>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</si>
  <si>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</si>
  <si>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</si>
  <si>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</si>
  <si>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</si>
  <si>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</si>
  <si>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</si>
  <si>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</si>
  <si>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</si>
  <si>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</si>
  <si>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</si>
  <si>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</si>
  <si>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</si>
  <si>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</si>
  <si>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</si>
  <si>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</si>
  <si>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</si>
  <si>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</si>
  <si>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</si>
  <si>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</si>
  <si>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</si>
  <si>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</si>
  <si>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</si>
  <si>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</si>
  <si>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</si>
  <si>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</si>
  <si>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</si>
  <si>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</si>
  <si>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</si>
  <si>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</si>
  <si>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</si>
  <si>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</si>
  <si>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</si>
  <si>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</si>
  <si>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</si>
  <si>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</si>
  <si>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</si>
  <si>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</si>
  <si>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</si>
  <si>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</si>
  <si>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</si>
  <si>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</si>
  <si>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</si>
  <si>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</si>
  <si>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</si>
  <si>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</si>
  <si>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</si>
  <si>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</si>
  <si>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</si>
  <si>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</si>
  <si>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</si>
  <si>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</si>
  <si>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</si>
  <si>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</si>
  <si>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</si>
  <si>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</si>
  <si>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</si>
  <si>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</si>
  <si>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</si>
  <si>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</si>
  <si>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</si>
  <si>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</si>
  <si>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</si>
  <si>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</si>
  <si>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</si>
  <si>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</si>
  <si>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</si>
  <si>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</si>
  <si>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</si>
  <si>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</si>
  <si>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</si>
  <si>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</si>
  <si>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</si>
  <si>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</si>
  <si>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</si>
  <si>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</si>
  <si>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</si>
  <si>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</si>
  <si>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</si>
  <si>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</si>
  <si>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</si>
  <si>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</si>
  <si>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</si>
  <si>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</si>
  <si>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</si>
  <si>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</si>
  <si>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</si>
  <si>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</si>
  <si>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</si>
  <si>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</si>
  <si>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</si>
  <si>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</si>
  <si>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</si>
  <si>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</si>
  <si>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</si>
  <si>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</si>
  <si>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</si>
  <si>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</si>
  <si>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</si>
  <si>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</si>
  <si>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</si>
  <si>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</si>
  <si>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</si>
  <si>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</si>
  <si>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</si>
  <si>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</si>
  <si>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</si>
  <si>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</si>
  <si>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</si>
  <si>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</si>
  <si>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</si>
  <si>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</si>
  <si>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</si>
  <si>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</si>
  <si>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</si>
  <si>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</si>
  <si>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</si>
  <si>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</si>
  <si>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</si>
  <si>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</si>
  <si>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</si>
  <si>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</si>
  <si>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</si>
  <si>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</si>
  <si>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</si>
  <si>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</si>
  <si>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</si>
  <si>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</si>
  <si>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</si>
  <si>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</si>
  <si>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</si>
  <si>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</si>
  <si>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</si>
  <si>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</si>
  <si>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</si>
  <si>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</si>
  <si>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</si>
  <si>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</si>
  <si>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</si>
  <si>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</si>
  <si>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</si>
  <si>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</si>
  <si>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</si>
  <si>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</si>
  <si>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</si>
  <si>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</si>
  <si>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</si>
  <si>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</si>
  <si>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</si>
  <si>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</si>
  <si>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</si>
  <si>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</si>
  <si>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</si>
  <si>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</si>
  <si>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</si>
  <si>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</si>
  <si>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</si>
  <si>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</si>
  <si>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</si>
  <si>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</si>
  <si>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</si>
  <si>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</si>
  <si>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</si>
  <si>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</si>
  <si>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</si>
  <si>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</si>
  <si>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</si>
  <si>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</si>
  <si>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</si>
  <si>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</si>
  <si>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</si>
  <si>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</si>
  <si>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</si>
  <si>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</si>
  <si>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</si>
  <si>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</si>
  <si>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</si>
  <si>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</si>
  <si>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</si>
  <si>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</si>
  <si>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</si>
  <si>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</si>
  <si>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</si>
  <si>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</si>
  <si>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</si>
  <si>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</si>
  <si>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</si>
  <si>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</si>
  <si>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</si>
  <si>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</si>
  <si>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</si>
  <si>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</si>
  <si>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</si>
  <si>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</si>
  <si>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</si>
  <si>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</si>
  <si>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</si>
  <si>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</si>
  <si>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</si>
  <si>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</si>
  <si>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</si>
  <si>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</si>
  <si>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</si>
  <si>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</si>
  <si>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</si>
  <si>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</si>
  <si>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</si>
  <si>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</si>
  <si>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</si>
  <si>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</si>
  <si>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</si>
  <si>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</si>
  <si>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</si>
  <si>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</si>
  <si>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</si>
  <si>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</si>
  <si>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</si>
  <si>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</si>
  <si>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</si>
  <si>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</si>
  <si>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</si>
  <si>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</si>
  <si>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</si>
  <si>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</si>
  <si>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</si>
  <si>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</si>
  <si>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</si>
  <si>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</si>
  <si>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</si>
  <si>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</si>
  <si>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</si>
  <si>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</si>
  <si>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</si>
  <si>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</si>
  <si>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</si>
  <si>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</si>
  <si>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</si>
  <si>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</si>
  <si>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</si>
  <si>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</si>
  <si>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</si>
  <si>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</si>
  <si>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</si>
  <si>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</si>
  <si>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</si>
  <si>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</si>
  <si>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</si>
  <si>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</si>
  <si>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</si>
  <si>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</si>
  <si>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</si>
  <si>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</si>
  <si>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</si>
  <si>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</si>
  <si>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</si>
  <si>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</si>
  <si>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</si>
  <si>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</si>
  <si>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</si>
  <si>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</si>
  <si>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</si>
  <si>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</si>
  <si>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</si>
  <si>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</si>
  <si>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</si>
  <si>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</si>
  <si>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</si>
  <si>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</si>
  <si>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</si>
  <si>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</si>
  <si>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</si>
  <si>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</si>
  <si>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</si>
  <si>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</si>
  <si>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</si>
  <si>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</si>
  <si>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</si>
  <si>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</si>
  <si>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</si>
  <si>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</si>
  <si>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</si>
  <si>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</si>
  <si>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</si>
  <si>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</si>
  <si>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</si>
  <si>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</si>
  <si>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</si>
  <si>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</si>
  <si>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</si>
  <si>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</si>
  <si>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</si>
  <si>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</si>
  <si>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</si>
  <si>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</si>
  <si>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</si>
  <si>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</si>
  <si>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</si>
  <si>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</si>
  <si>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</si>
  <si>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</si>
  <si>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</si>
  <si>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</si>
  <si>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</si>
  <si>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</si>
  <si>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</si>
  <si>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</si>
  <si>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</si>
  <si>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</si>
  <si>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</si>
  <si>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</si>
  <si>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</si>
  <si>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</si>
  <si>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</si>
  <si>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</si>
  <si>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</si>
  <si>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</si>
  <si>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</si>
  <si>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</si>
  <si>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</si>
  <si>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</si>
  <si>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</si>
  <si>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</si>
  <si>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</si>
  <si>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</si>
  <si>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</si>
  <si>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</si>
  <si>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</si>
  <si>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</si>
  <si>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</si>
  <si>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</si>
  <si>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</si>
  <si>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</si>
  <si>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</si>
  <si>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</si>
  <si>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</si>
  <si>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</si>
  <si>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</si>
  <si>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</si>
  <si>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</si>
  <si>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</si>
  <si>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</si>
  <si>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</si>
  <si>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</si>
  <si>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</si>
  <si>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</si>
  <si>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</si>
  <si>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</si>
  <si>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</si>
  <si>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</si>
  <si>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</si>
  <si>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</si>
  <si>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</si>
  <si>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</si>
  <si>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</si>
  <si>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</si>
  <si>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</si>
  <si>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</si>
  <si>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</si>
  <si>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</si>
  <si>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</si>
  <si>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</si>
  <si>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</si>
  <si>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</si>
  <si>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</si>
  <si>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</si>
  <si>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</si>
  <si>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</si>
  <si>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</si>
  <si>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</si>
  <si>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</si>
  <si>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</si>
  <si>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</si>
  <si>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</si>
  <si>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</si>
  <si>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</si>
  <si>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</si>
  <si>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</si>
  <si>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</si>
  <si>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</si>
  <si>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</si>
  <si>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</si>
  <si>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</si>
  <si>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</si>
  <si>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</si>
  <si>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</si>
  <si>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</si>
  <si>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</si>
  <si>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</si>
  <si>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</si>
  <si>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</si>
  <si>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</si>
  <si>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</si>
  <si>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</si>
  <si>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</si>
  <si>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</si>
  <si>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</si>
  <si>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</si>
  <si>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</si>
  <si>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</si>
  <si>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</si>
  <si>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</si>
  <si>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</si>
  <si>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</si>
  <si>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</si>
  <si>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</si>
  <si>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</si>
  <si>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</si>
  <si>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</si>
  <si>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</si>
  <si>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</si>
  <si>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</si>
  <si>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</si>
  <si>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</si>
  <si>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</si>
  <si>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</si>
  <si>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</si>
  <si>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</si>
  <si>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</si>
  <si>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</si>
  <si>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</si>
  <si>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</si>
  <si>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</si>
  <si>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</si>
  <si>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</si>
  <si>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</si>
  <si>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</si>
  <si>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</si>
  <si>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</si>
  <si>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</si>
  <si>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</si>
  <si>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</si>
  <si>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</si>
  <si>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</si>
  <si>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</si>
  <si>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</si>
  <si>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</si>
  <si>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</si>
  <si>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</si>
  <si>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</si>
  <si>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</si>
  <si>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</si>
  <si>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</si>
  <si>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</si>
  <si>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</si>
  <si>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</si>
  <si>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</si>
  <si>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</si>
  <si>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</si>
  <si>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</si>
  <si>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</si>
  <si>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</si>
  <si>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</si>
  <si>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</si>
  <si>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</si>
  <si>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</si>
  <si>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</si>
  <si>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</si>
  <si>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</si>
  <si>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</si>
  <si>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</si>
  <si>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</si>
  <si>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</si>
  <si>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</si>
  <si>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</si>
  <si>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</si>
  <si>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</si>
  <si>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</si>
  <si>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</si>
  <si>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</si>
  <si>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</si>
  <si>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</si>
  <si>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</si>
  <si>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</si>
  <si>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</si>
  <si>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</si>
  <si>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</si>
  <si>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</si>
  <si>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</si>
  <si>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</si>
  <si>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</si>
  <si>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</si>
  <si>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</si>
  <si>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</si>
  <si>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</si>
  <si>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</si>
  <si>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</si>
  <si>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</si>
  <si>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</si>
  <si>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</si>
  <si>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</si>
  <si>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</si>
  <si>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</si>
  <si>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</si>
  <si>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</si>
  <si>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</si>
  <si>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</si>
  <si>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</si>
  <si>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</si>
  <si>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</si>
  <si>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</si>
  <si>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</si>
  <si>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</si>
  <si>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</si>
  <si>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</si>
  <si>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</si>
  <si>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</si>
  <si>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</si>
  <si>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</si>
  <si>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</si>
  <si>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</si>
  <si>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</si>
  <si>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</si>
  <si>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</si>
  <si>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</si>
  <si>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</si>
  <si>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</si>
  <si>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</si>
  <si>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</si>
  <si>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</si>
  <si>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</si>
  <si>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</si>
  <si>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</si>
  <si>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</si>
  <si>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</si>
  <si>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</si>
  <si>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</si>
  <si>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</si>
  <si>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</si>
  <si>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</si>
  <si>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</si>
  <si>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</si>
  <si>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</si>
  <si>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</si>
  <si>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</si>
  <si>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</si>
  <si>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</si>
  <si>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</si>
  <si>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</si>
  <si>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</si>
  <si>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</si>
  <si>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</si>
  <si>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</si>
  <si>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</si>
  <si>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</si>
  <si>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</si>
  <si>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</si>
  <si>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</si>
  <si>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</si>
  <si>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</si>
  <si>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</si>
  <si>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</si>
  <si>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</si>
  <si>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</si>
  <si>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</si>
  <si>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</si>
  <si>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</si>
  <si>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</si>
  <si>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</si>
  <si>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</si>
  <si>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</si>
  <si>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</si>
  <si>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</si>
  <si>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</si>
  <si>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</si>
  <si>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</si>
  <si>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</si>
  <si>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</si>
  <si>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</si>
  <si>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</si>
  <si>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</si>
  <si>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</si>
  <si>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</si>
  <si>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</si>
  <si>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</si>
  <si>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</si>
  <si>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</si>
  <si>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</si>
  <si>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</si>
  <si>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</si>
  <si>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</si>
  <si>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</si>
  <si>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</si>
  <si>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</si>
  <si>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</si>
  <si>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</si>
  <si>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</si>
  <si>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</si>
  <si>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</si>
  <si>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</si>
  <si>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</si>
  <si>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</si>
  <si>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</si>
  <si>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</si>
  <si>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</si>
  <si>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</si>
  <si>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</si>
  <si>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</si>
  <si>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</si>
  <si>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</si>
  <si>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</si>
  <si>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</si>
  <si>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</si>
  <si>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</si>
  <si>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</si>
  <si>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</si>
  <si>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</si>
  <si>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</si>
  <si>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</si>
  <si>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</si>
  <si>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</si>
  <si>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</si>
  <si>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</si>
  <si>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</si>
  <si>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</si>
  <si>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</si>
  <si>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</si>
  <si>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</si>
  <si>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</si>
  <si>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</si>
  <si>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</si>
  <si>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</si>
  <si>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</si>
  <si>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</si>
  <si>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</si>
  <si>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</si>
  <si>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</si>
  <si>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</si>
  <si>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</si>
  <si>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</si>
  <si>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</si>
  <si>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</si>
  <si>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</si>
  <si>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</si>
  <si>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</si>
  <si>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</si>
  <si>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</si>
  <si>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</si>
  <si>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</si>
  <si>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</si>
  <si>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</si>
  <si>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</si>
  <si>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</si>
  <si>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</si>
  <si>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</si>
  <si>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</si>
  <si>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</si>
  <si>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</si>
  <si>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</si>
  <si>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</si>
  <si>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</si>
  <si>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</si>
  <si>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</si>
  <si>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</si>
  <si>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</si>
  <si>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</si>
  <si>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</si>
  <si>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</si>
  <si>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</si>
  <si>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</si>
  <si>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</si>
  <si>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</si>
  <si>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</si>
  <si>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</si>
  <si>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</si>
  <si>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</si>
  <si>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</si>
  <si>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</si>
  <si>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</si>
  <si>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</si>
  <si>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</si>
  <si>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</si>
  <si>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</si>
  <si>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</si>
  <si>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</si>
  <si>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</si>
  <si>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</si>
  <si>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</si>
  <si>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</si>
  <si>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</si>
  <si>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</si>
  <si>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</si>
  <si>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</si>
  <si>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</si>
  <si>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</si>
  <si>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</si>
  <si>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</si>
  <si>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</si>
  <si>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</si>
  <si>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</si>
  <si>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</si>
  <si>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</si>
  <si>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</si>
  <si>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</si>
  <si>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</si>
  <si>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</si>
  <si>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</si>
  <si>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</si>
  <si>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</si>
  <si>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</si>
  <si>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</si>
  <si>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</si>
  <si>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</si>
  <si>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</si>
  <si>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</si>
  <si>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</si>
  <si>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</si>
  <si>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</si>
  <si>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</si>
  <si>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</si>
  <si>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</si>
  <si>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</si>
  <si>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</si>
  <si>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</si>
  <si>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</si>
  <si>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</si>
  <si>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</si>
  <si>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</si>
  <si>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</si>
  <si>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</si>
  <si>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</si>
  <si>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</si>
  <si>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</si>
  <si>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</si>
  <si>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</si>
  <si>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</si>
  <si>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</si>
  <si>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</si>
  <si>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</si>
  <si>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</si>
  <si>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</si>
  <si>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</si>
  <si>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</si>
  <si>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</si>
  <si>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</si>
  <si>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</si>
  <si>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</si>
  <si>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</si>
  <si>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</si>
  <si>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</si>
  <si>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</si>
  <si>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</si>
  <si>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</si>
  <si>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</si>
  <si>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</si>
  <si>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</si>
  <si>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</si>
  <si>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</si>
  <si>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</si>
  <si>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</si>
  <si>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</si>
  <si>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</si>
  <si>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</si>
  <si>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</si>
  <si>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</si>
  <si>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</si>
  <si>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</si>
  <si>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</si>
  <si>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</si>
  <si>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</si>
  <si>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</si>
  <si>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</si>
  <si>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</si>
  <si>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</si>
  <si>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</si>
  <si>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</si>
  <si>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</si>
  <si>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</si>
  <si>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</si>
  <si>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</si>
  <si>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</si>
  <si>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</si>
  <si>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</si>
  <si>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</si>
  <si>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</si>
  <si>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</si>
  <si>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</si>
  <si>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</si>
  <si>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</si>
  <si>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</si>
  <si>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</si>
  <si>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</si>
  <si>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</si>
  <si>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</si>
  <si>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</si>
  <si>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</si>
  <si>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</si>
  <si>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</si>
  <si>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</si>
  <si>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</si>
  <si>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</si>
  <si>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</si>
  <si>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</si>
  <si>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</si>
  <si>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</si>
  <si>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</si>
  <si>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</si>
  <si>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</si>
  <si>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</si>
  <si>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</si>
  <si>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</si>
  <si>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</si>
  <si>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</si>
  <si>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</si>
  <si>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</si>
  <si>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</si>
  <si>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</si>
  <si>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</si>
  <si>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</si>
  <si>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</si>
  <si>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</si>
  <si>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</si>
  <si>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</si>
  <si>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</si>
  <si>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</si>
  <si>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</si>
  <si>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</si>
  <si>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</si>
  <si>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</si>
  <si>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</si>
  <si>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</si>
  <si>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</si>
  <si>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</si>
  <si>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</si>
  <si>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</si>
  <si>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</si>
  <si>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</si>
  <si>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</si>
  <si>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</si>
  <si>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</si>
  <si>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</si>
  <si>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</si>
  <si>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</si>
  <si>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</si>
  <si>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</si>
  <si>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</si>
  <si>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</si>
  <si>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</si>
  <si>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</si>
  <si>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</si>
  <si>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</si>
  <si>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</si>
  <si>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</si>
  <si>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</si>
  <si>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</si>
  <si>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</si>
  <si>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</si>
  <si>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</si>
  <si>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</si>
  <si>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</si>
  <si>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</si>
  <si>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</si>
  <si>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</si>
  <si>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</si>
  <si>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</si>
  <si>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</si>
  <si>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</si>
  <si>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</si>
  <si>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</si>
  <si>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</si>
  <si>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</si>
  <si>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</si>
  <si>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</si>
  <si>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</si>
  <si>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</si>
  <si>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</si>
  <si>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</si>
  <si>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</si>
  <si>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</si>
  <si>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</si>
  <si>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</si>
  <si>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</si>
  <si>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</si>
  <si>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</si>
  <si>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</si>
  <si>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</si>
  <si>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</si>
  <si>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</si>
  <si>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</si>
  <si>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</si>
  <si>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</si>
  <si>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</si>
  <si>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</si>
  <si>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</si>
  <si>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</si>
  <si>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</si>
  <si>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</si>
  <si>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</si>
  <si>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</si>
  <si>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</si>
  <si>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</si>
  <si>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</si>
  <si>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</si>
  <si>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</si>
  <si>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</si>
  <si>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</si>
  <si>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</si>
  <si>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</si>
  <si>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</si>
  <si>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</si>
  <si>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</si>
  <si>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</si>
  <si>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</si>
  <si>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</si>
  <si>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</si>
  <si>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</si>
  <si>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</si>
  <si>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</si>
  <si>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</si>
  <si>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</si>
  <si>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</si>
  <si>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</si>
  <si>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</si>
  <si>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</si>
  <si>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</si>
  <si>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</si>
  <si>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</si>
  <si>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</si>
  <si>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</si>
  <si>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</si>
  <si>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</si>
  <si>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</si>
  <si>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</si>
  <si>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</si>
  <si>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</si>
  <si>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</si>
  <si>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</si>
  <si>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</si>
  <si>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</si>
  <si>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</si>
  <si>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</si>
  <si>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</si>
  <si>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</si>
  <si>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</si>
  <si>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</si>
  <si>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</si>
  <si>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</si>
  <si>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</si>
  <si>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</si>
  <si>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</si>
  <si>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</si>
  <si>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</si>
  <si>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</si>
  <si>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</si>
  <si>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</si>
  <si>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</si>
  <si>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</si>
  <si>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</si>
  <si>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</si>
  <si>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</si>
  <si>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</si>
  <si>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</si>
  <si>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</si>
  <si>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</si>
  <si>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</si>
  <si>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</si>
  <si>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</si>
  <si>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</si>
  <si>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</si>
  <si>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</si>
  <si>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</si>
  <si>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</si>
  <si>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</si>
  <si>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</si>
  <si>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</si>
  <si>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</si>
  <si>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</si>
  <si>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</si>
  <si>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</si>
  <si>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</si>
  <si>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</si>
  <si>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</si>
  <si>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</si>
  <si>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</si>
  <si>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</si>
  <si>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</si>
  <si>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</si>
  <si>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</si>
  <si>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</si>
  <si>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</si>
  <si>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</si>
  <si>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</si>
  <si>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</si>
  <si>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</si>
  <si>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</si>
  <si>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</si>
  <si>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</si>
  <si>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</si>
  <si>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</si>
  <si>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</si>
  <si>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</si>
  <si>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</si>
  <si>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</si>
  <si>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</si>
  <si>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</si>
  <si>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</si>
  <si>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</si>
  <si>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</si>
  <si>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</si>
  <si>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</si>
  <si>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</si>
  <si>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</si>
  <si>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</si>
  <si>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</si>
  <si>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</si>
  <si>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</si>
  <si>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</si>
  <si>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</si>
  <si>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</si>
  <si>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</si>
  <si>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</si>
  <si>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</si>
  <si>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</si>
  <si>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</si>
  <si>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</si>
  <si>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</si>
  <si>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</si>
  <si>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</si>
  <si>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</si>
  <si>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</si>
  <si>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</si>
  <si>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</si>
  <si>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</si>
  <si>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</si>
  <si>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</si>
  <si>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</si>
  <si>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</si>
  <si>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</si>
  <si>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</si>
  <si>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</si>
  <si>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</si>
  <si>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</si>
  <si>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</si>
  <si>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</si>
  <si>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</si>
  <si>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</si>
  <si>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</si>
  <si>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</si>
  <si>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</si>
  <si>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</si>
  <si>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</si>
  <si>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</si>
  <si>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</si>
  <si>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</si>
  <si>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</si>
  <si>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</si>
  <si>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</si>
  <si>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</si>
  <si>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</si>
  <si>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</si>
  <si>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</si>
  <si>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</si>
  <si>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</si>
  <si>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</si>
  <si>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</si>
  <si>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</si>
  <si>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</si>
  <si>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</si>
  <si>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</si>
  <si>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</si>
  <si>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</si>
  <si>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</si>
  <si>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</si>
  <si>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</si>
  <si>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</si>
  <si>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</si>
  <si>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</si>
  <si>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</si>
  <si>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</si>
  <si>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</si>
  <si>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</si>
  <si>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</si>
  <si>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</si>
  <si>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</si>
  <si>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</si>
  <si>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</si>
  <si>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</si>
  <si>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</si>
  <si>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</si>
  <si>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</si>
  <si>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</si>
  <si>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</si>
  <si>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</si>
  <si>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</si>
  <si>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</si>
  <si>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</si>
  <si>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</si>
  <si>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</si>
  <si>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</si>
  <si>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</si>
  <si>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</si>
  <si>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</si>
  <si>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</si>
  <si>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</si>
  <si>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</si>
  <si>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</si>
  <si>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</si>
  <si>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</si>
  <si>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</si>
  <si>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</si>
  <si>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</si>
  <si>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</si>
  <si>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</si>
  <si>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</si>
  <si>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</si>
  <si>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</si>
  <si>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</si>
  <si>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</si>
  <si>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</si>
  <si>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</si>
  <si>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</si>
  <si>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</si>
  <si>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</si>
  <si>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</si>
  <si>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</si>
  <si>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</si>
  <si>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</si>
  <si>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</si>
  <si>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</si>
  <si>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</si>
  <si>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</si>
  <si>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</si>
  <si>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</si>
  <si>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</si>
  <si>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</si>
  <si>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</si>
  <si>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</si>
  <si>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</si>
  <si>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</si>
  <si>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</si>
  <si>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</si>
  <si>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</si>
  <si>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</si>
  <si>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</si>
  <si>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</si>
  <si>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</si>
  <si>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</si>
  <si>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</si>
  <si>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</si>
  <si>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</si>
  <si>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</si>
  <si>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</si>
  <si>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</si>
  <si>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</si>
  <si>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</si>
  <si>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</si>
  <si>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</si>
  <si>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</si>
  <si>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</si>
  <si>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</si>
  <si>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</si>
  <si>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</si>
  <si>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</si>
  <si>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</si>
  <si>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</si>
  <si>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</si>
  <si>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</si>
  <si>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</si>
  <si>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</si>
  <si>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</si>
  <si>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</si>
  <si>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</si>
  <si>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</si>
  <si>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</si>
  <si>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</si>
  <si>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</si>
  <si>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</si>
  <si>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</si>
  <si>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</si>
  <si>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</si>
  <si>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</si>
  <si>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</si>
  <si>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</si>
  <si>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</si>
  <si>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</si>
  <si>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</si>
  <si>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</si>
  <si>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</si>
  <si>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</si>
  <si>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</si>
  <si>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</si>
  <si>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</si>
  <si>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</si>
  <si>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</si>
  <si>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</si>
  <si>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</si>
  <si>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</si>
  <si>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</si>
  <si>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</si>
  <si>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</si>
  <si>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</si>
  <si>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</si>
  <si>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</si>
  <si>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</si>
  <si>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</si>
  <si>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</si>
  <si>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</si>
  <si>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</si>
  <si>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</si>
  <si>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</si>
  <si>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</si>
  <si>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</si>
  <si>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</si>
  <si>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</si>
  <si>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</si>
  <si>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</si>
  <si>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</si>
  <si>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</si>
  <si>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</si>
  <si>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</si>
  <si>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</si>
  <si>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</si>
  <si>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</si>
  <si>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</si>
  <si>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</si>
  <si>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</si>
  <si>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</si>
  <si>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</si>
  <si>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</si>
  <si>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</si>
  <si>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</si>
  <si>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</si>
  <si>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</si>
  <si>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</si>
  <si>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</si>
  <si>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</si>
  <si>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</si>
  <si>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</si>
  <si>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</si>
  <si>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</si>
  <si>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</si>
  <si>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</si>
  <si>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</si>
  <si>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</si>
  <si>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</si>
  <si>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</si>
  <si>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</si>
  <si>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</si>
  <si>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</si>
  <si>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</si>
  <si>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</si>
  <si>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</si>
  <si>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</si>
  <si>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</si>
  <si>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</si>
  <si>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</si>
  <si>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</si>
  <si>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</si>
  <si>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</si>
  <si>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</si>
  <si>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</si>
  <si>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</si>
  <si>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</si>
  <si>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</si>
  <si>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</si>
  <si>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</si>
  <si>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</si>
  <si>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</si>
  <si>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</si>
  <si>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</si>
  <si>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</si>
  <si>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</si>
  <si>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</si>
  <si>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</si>
  <si>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</si>
  <si>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</si>
  <si>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</si>
  <si>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</si>
  <si>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</si>
  <si>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</si>
  <si>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</si>
  <si>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</si>
  <si>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</si>
  <si>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</si>
  <si>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</si>
  <si>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</si>
  <si>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</si>
  <si>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</si>
  <si>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</si>
  <si>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</si>
  <si>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</si>
  <si>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</si>
  <si>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</si>
  <si>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</si>
  <si>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</si>
  <si>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</si>
  <si>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</si>
  <si>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</si>
  <si>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</si>
  <si>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</si>
  <si>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</si>
  <si>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</si>
  <si>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</si>
  <si>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</si>
  <si>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</si>
  <si>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</si>
  <si>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</si>
  <si>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</si>
  <si>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</si>
  <si>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</si>
  <si>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</si>
  <si>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</si>
  <si>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</si>
  <si>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</si>
  <si>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</si>
  <si>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</si>
  <si>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</si>
  <si>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</si>
  <si>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</si>
  <si>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</si>
  <si>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</si>
  <si>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</si>
  <si>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</si>
  <si>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</si>
  <si>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</si>
  <si>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</si>
  <si>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</si>
  <si>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</si>
  <si>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</si>
  <si>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</si>
  <si>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</si>
  <si>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</si>
  <si>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</si>
  <si>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</si>
  <si>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</si>
  <si>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</si>
  <si>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</si>
  <si>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</si>
  <si>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</si>
  <si>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</si>
  <si>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</si>
  <si>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</si>
  <si>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</si>
  <si>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</si>
  <si>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</si>
  <si>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</si>
  <si>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</si>
  <si>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</si>
  <si>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</si>
  <si>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</si>
  <si>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</si>
  <si>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</si>
  <si>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</si>
  <si>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</si>
  <si>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</si>
  <si>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</si>
  <si>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</si>
  <si>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</si>
  <si>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</si>
  <si>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</si>
  <si>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</si>
  <si>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</si>
  <si>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</si>
  <si>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</si>
  <si>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</si>
  <si>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</si>
  <si>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</si>
  <si>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</si>
  <si>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</si>
  <si>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</si>
  <si>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</si>
  <si>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</si>
  <si>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</si>
  <si>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</si>
  <si>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</si>
  <si>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</si>
  <si>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</si>
  <si>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</si>
  <si>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</si>
  <si>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</si>
  <si>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</si>
  <si>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</si>
  <si>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</si>
  <si>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</si>
  <si>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</si>
  <si>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</si>
  <si>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</si>
  <si>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</si>
  <si>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</si>
  <si>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</si>
  <si>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</si>
  <si>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</si>
  <si>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</si>
  <si>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</si>
  <si>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</si>
  <si>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</si>
  <si>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</si>
  <si>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</si>
  <si>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</si>
  <si>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</si>
  <si>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</si>
  <si>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</si>
  <si>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</si>
  <si>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</si>
  <si>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</si>
  <si>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</si>
  <si>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</si>
  <si>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</si>
  <si>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</si>
  <si>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</si>
  <si>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</si>
  <si>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</si>
  <si>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</si>
  <si>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</si>
  <si>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</si>
  <si>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</si>
  <si>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</si>
  <si>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</si>
  <si>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</si>
  <si>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</si>
  <si>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</si>
  <si>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</si>
  <si>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</si>
  <si>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</si>
  <si>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</si>
  <si>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</si>
  <si>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</si>
  <si>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</si>
  <si>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</si>
  <si>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</si>
  <si>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</si>
  <si>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</si>
  <si>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</si>
  <si>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</si>
  <si>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</si>
  <si>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</si>
  <si>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</si>
  <si>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</si>
  <si>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</si>
  <si>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</si>
  <si>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</si>
  <si>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</si>
  <si>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</si>
  <si>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</si>
  <si>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</si>
  <si>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</si>
  <si>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</si>
  <si>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</si>
  <si>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</si>
  <si>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</si>
  <si>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</si>
  <si>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</si>
  <si>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</si>
  <si>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</si>
  <si>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</si>
  <si>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</si>
  <si>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</si>
  <si>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</si>
  <si>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</si>
  <si>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</si>
  <si>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</si>
  <si>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</si>
  <si>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</si>
  <si>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</si>
  <si>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</si>
  <si>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</si>
  <si>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</si>
  <si>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</si>
  <si>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</si>
  <si>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</si>
  <si>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</si>
  <si>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</si>
  <si>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</si>
  <si>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</si>
  <si>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</si>
  <si>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</si>
  <si>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</si>
  <si>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</si>
  <si>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</si>
  <si>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</si>
  <si>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</si>
  <si>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</si>
  <si>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</si>
  <si>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</si>
  <si>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</si>
  <si>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</si>
  <si>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</si>
  <si>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</si>
  <si>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</si>
  <si>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</si>
  <si>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</si>
  <si>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</si>
  <si>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</si>
  <si>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</si>
  <si>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</si>
  <si>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</si>
  <si>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</si>
  <si>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</si>
  <si>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</si>
  <si>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</si>
  <si>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</si>
  <si>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</si>
  <si>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</si>
  <si>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</si>
  <si>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</si>
  <si>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</si>
  <si>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</si>
  <si>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</si>
  <si>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</si>
  <si>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</si>
  <si>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</si>
  <si>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</si>
  <si>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</si>
  <si>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</si>
  <si>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</si>
  <si>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</si>
  <si>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</si>
  <si>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</si>
  <si>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</si>
  <si>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</si>
  <si>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</si>
  <si>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</si>
  <si>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</si>
  <si>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</si>
  <si>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</si>
  <si>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</si>
  <si>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</si>
  <si>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</si>
  <si>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</si>
  <si>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</si>
  <si>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</si>
  <si>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</si>
  <si>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</si>
  <si>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</si>
  <si>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</si>
  <si>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</si>
  <si>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</si>
  <si>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</si>
  <si>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</si>
  <si>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</si>
  <si>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</si>
  <si>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</si>
  <si>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</si>
  <si>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</si>
  <si>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</si>
  <si>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</si>
  <si>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</si>
  <si>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</si>
  <si>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</si>
  <si>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</si>
  <si>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</si>
  <si>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</si>
  <si>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</si>
  <si>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</si>
  <si>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</si>
  <si>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</si>
  <si>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</si>
  <si>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</si>
  <si>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</si>
  <si>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</si>
  <si>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</si>
  <si>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</si>
  <si>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</si>
  <si>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</si>
  <si>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</si>
  <si>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</si>
  <si>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</si>
  <si>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</si>
  <si>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</si>
  <si>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</si>
  <si>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</si>
  <si>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</si>
  <si>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</si>
  <si>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</si>
  <si>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</si>
  <si>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</si>
  <si>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</si>
  <si>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</si>
  <si>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</si>
  <si>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</si>
  <si>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</si>
  <si>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</si>
  <si>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</si>
  <si>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</si>
  <si>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</si>
  <si>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</si>
  <si>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</si>
  <si>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</si>
  <si>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</si>
  <si>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</si>
  <si>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</si>
  <si>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</si>
  <si>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</si>
  <si>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</si>
  <si>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</si>
  <si>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</si>
  <si>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</si>
  <si>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</si>
  <si>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</si>
  <si>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</si>
  <si>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</si>
  <si>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</si>
  <si>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</si>
  <si>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</si>
  <si>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</si>
  <si>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</si>
  <si>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</si>
  <si>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</si>
  <si>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</si>
  <si>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</si>
  <si>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</si>
  <si>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</si>
  <si>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</si>
  <si>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</si>
  <si>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</si>
  <si>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</si>
  <si>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</si>
  <si>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</si>
  <si>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</si>
  <si>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</si>
  <si>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</si>
  <si>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</si>
  <si>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</si>
  <si>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</si>
  <si>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</si>
  <si>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</si>
  <si>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</si>
  <si>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</si>
  <si>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</si>
  <si>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</si>
  <si>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</si>
  <si>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</si>
  <si>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</si>
  <si>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</si>
  <si>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</si>
  <si>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</si>
  <si>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</si>
  <si>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</si>
  <si>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</si>
  <si>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</si>
  <si>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</si>
  <si>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</si>
  <si>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</si>
  <si>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</si>
  <si>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</si>
  <si>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</si>
  <si>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</si>
  <si>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</si>
  <si>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</si>
  <si>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</si>
  <si>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</si>
  <si>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</si>
  <si>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</si>
  <si>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</si>
  <si>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</si>
  <si>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</si>
  <si>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</si>
  <si>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</si>
  <si>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</si>
  <si>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</si>
  <si>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</si>
  <si>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</si>
  <si>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</si>
  <si>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</si>
  <si>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</si>
  <si>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</si>
  <si>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</si>
  <si>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</si>
  <si>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</si>
  <si>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</si>
  <si>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</si>
  <si>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</si>
  <si>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</si>
  <si>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</si>
  <si>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</si>
  <si>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</si>
  <si>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</si>
  <si>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</si>
  <si>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</si>
  <si>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</si>
  <si>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</si>
  <si>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</si>
  <si>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</si>
  <si>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</si>
  <si>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</si>
  <si>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</si>
  <si>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</si>
  <si>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</si>
  <si>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</si>
  <si>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</si>
  <si>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</si>
  <si>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</si>
  <si>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</si>
  <si>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</si>
  <si>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</si>
  <si>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</si>
  <si>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</si>
  <si>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</si>
  <si>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</si>
  <si>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</si>
  <si>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</si>
  <si>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</si>
  <si>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</si>
  <si>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</si>
  <si>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</si>
  <si>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</si>
  <si>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</si>
  <si>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</si>
  <si>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</si>
  <si>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</si>
  <si>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</si>
  <si>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</si>
  <si>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</si>
  <si>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</si>
  <si>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</si>
  <si>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</si>
  <si>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</si>
  <si>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</si>
  <si>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</si>
  <si>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</si>
  <si>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</si>
  <si>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</si>
  <si>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</si>
  <si>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</si>
  <si>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</si>
  <si>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</si>
  <si>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</si>
  <si>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</si>
  <si>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</si>
  <si>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</si>
  <si>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</si>
  <si>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</si>
  <si>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</si>
  <si>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</si>
  <si>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</si>
  <si>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</si>
  <si>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</si>
  <si>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</si>
  <si>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</si>
  <si>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</si>
  <si>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</si>
  <si>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</si>
  <si>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</si>
  <si>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</si>
  <si>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</si>
  <si>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</si>
  <si>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</si>
  <si>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</si>
  <si>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</si>
  <si>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</si>
  <si>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</si>
  <si>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</si>
  <si>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</si>
  <si>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</si>
  <si>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</si>
  <si>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</si>
  <si>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</si>
  <si>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</si>
  <si>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</si>
  <si>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</si>
  <si>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</si>
  <si>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</si>
  <si>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</si>
  <si>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</si>
  <si>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</si>
  <si>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</si>
  <si>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</si>
  <si>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</si>
  <si>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</si>
  <si>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</si>
  <si>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</si>
  <si>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</si>
  <si>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</si>
  <si>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</si>
  <si>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</si>
  <si>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</si>
  <si>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</si>
  <si>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</si>
  <si>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</si>
  <si>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</si>
  <si>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</si>
  <si>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</si>
  <si>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</si>
  <si>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</si>
  <si>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</si>
  <si>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</si>
  <si>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</si>
  <si>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</si>
  <si>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</si>
  <si>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</si>
  <si>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</si>
  <si>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</si>
  <si>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</si>
  <si>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</si>
  <si>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</si>
  <si>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</si>
  <si>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</si>
  <si>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</si>
  <si>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</si>
  <si>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</si>
  <si>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</si>
  <si>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</si>
  <si>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</si>
  <si>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</si>
  <si>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</si>
  <si>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</si>
  <si>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</si>
  <si>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</si>
  <si>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</si>
  <si>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</si>
  <si>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</si>
  <si>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</si>
  <si>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</si>
  <si>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</si>
  <si>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</si>
  <si>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</si>
  <si>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</si>
  <si>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</si>
  <si>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</si>
  <si>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</si>
  <si>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</si>
  <si>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</si>
  <si>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</si>
  <si>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</si>
  <si>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</si>
  <si>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</si>
  <si>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</si>
  <si>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</si>
  <si>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</si>
  <si>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</si>
  <si>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</si>
  <si>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</si>
  <si>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</si>
  <si>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</si>
  <si>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</si>
  <si>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</si>
  <si>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</si>
  <si>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</si>
  <si>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</si>
  <si>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</si>
  <si>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</si>
  <si>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</si>
  <si>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</si>
  <si>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</si>
  <si>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</si>
  <si>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</si>
  <si>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</si>
  <si>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</si>
  <si>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</si>
  <si>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</si>
  <si>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</si>
  <si>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</si>
  <si>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</si>
  <si>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</si>
  <si>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</si>
  <si>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</si>
  <si>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</si>
  <si>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</si>
  <si>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</si>
  <si>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</si>
  <si>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</si>
  <si>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</si>
  <si>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</si>
  <si>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</si>
  <si>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</si>
  <si>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</si>
  <si>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</si>
  <si>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</si>
  <si>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</si>
  <si>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</si>
  <si>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</si>
  <si>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</si>
  <si>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</si>
  <si>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</si>
  <si>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</si>
  <si>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</si>
  <si>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</si>
  <si>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</si>
  <si>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</si>
  <si>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</si>
  <si>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</si>
  <si>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</si>
  <si>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</si>
  <si>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</si>
  <si>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</si>
  <si>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</si>
  <si>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</si>
  <si>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</si>
  <si>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</si>
  <si>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</si>
  <si>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</si>
  <si>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</si>
  <si>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</si>
  <si>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</si>
  <si>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</si>
  <si>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</si>
  <si>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</si>
  <si>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</si>
  <si>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</si>
  <si>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</si>
  <si>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</si>
  <si>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</si>
  <si>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</si>
  <si>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</si>
  <si>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</si>
  <si>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</si>
  <si>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</si>
  <si>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</si>
  <si>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</si>
  <si>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</si>
  <si>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</si>
  <si>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</si>
  <si>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</si>
  <si>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</si>
  <si>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</si>
  <si>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</si>
  <si>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</si>
  <si>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</si>
  <si>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</si>
  <si>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</si>
  <si>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</si>
  <si>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</si>
  <si>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</si>
  <si>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</si>
  <si>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</si>
  <si>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</si>
  <si>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</si>
  <si>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</si>
  <si>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</si>
  <si>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</si>
  <si>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</si>
  <si>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</si>
  <si>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</si>
  <si>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</si>
  <si>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</si>
  <si>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</si>
  <si>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</si>
  <si>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</si>
  <si>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</si>
  <si>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</si>
  <si>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</si>
  <si>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</si>
  <si>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</si>
  <si>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</si>
  <si>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</si>
  <si>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</si>
  <si>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</si>
  <si>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</si>
  <si>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</si>
  <si>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</si>
  <si>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</si>
  <si>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</si>
  <si>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</si>
  <si>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</si>
  <si>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</si>
  <si>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</si>
  <si>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</si>
  <si>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</si>
  <si>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</si>
  <si>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</si>
  <si>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</si>
  <si>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</si>
  <si>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</si>
  <si>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</si>
  <si>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</si>
  <si>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</si>
  <si>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</si>
  <si>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</si>
  <si>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</si>
  <si>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</si>
  <si>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</si>
  <si>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</si>
  <si>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</si>
  <si>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</si>
  <si>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</si>
  <si>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</si>
  <si>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</si>
  <si>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</si>
  <si>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</si>
  <si>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</si>
  <si>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</si>
  <si>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</si>
  <si>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</si>
  <si>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</si>
  <si>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</si>
  <si>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</si>
  <si>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</si>
  <si>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</si>
  <si>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</si>
  <si>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</si>
  <si>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</si>
  <si>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</si>
  <si>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</si>
  <si>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</si>
  <si>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</si>
  <si>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</si>
  <si>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</si>
  <si>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</si>
  <si>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</si>
  <si>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</si>
  <si>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</si>
  <si>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</si>
  <si>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</si>
  <si>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</si>
  <si>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</si>
  <si>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</si>
  <si>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</si>
  <si>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</si>
  <si>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</si>
  <si>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</si>
  <si>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</si>
  <si>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</si>
  <si>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</si>
  <si>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</si>
  <si>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</si>
  <si>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</si>
  <si>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</si>
  <si>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</si>
  <si>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</si>
  <si>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</si>
  <si>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</si>
  <si>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</si>
  <si>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</si>
  <si>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</si>
  <si>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</si>
  <si>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</si>
  <si>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</si>
  <si>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</si>
  <si>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</si>
  <si>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</si>
  <si>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</si>
  <si>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</si>
  <si>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</si>
  <si>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</si>
  <si>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</si>
  <si>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</si>
  <si>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</si>
  <si>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</si>
  <si>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</si>
  <si>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</si>
  <si>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</si>
  <si>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</si>
  <si>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</si>
  <si>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</si>
  <si>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</si>
  <si>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</si>
  <si>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</si>
  <si>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</si>
  <si>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</si>
  <si>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</si>
  <si>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</si>
  <si>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</si>
  <si>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</si>
  <si>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</si>
  <si>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</si>
  <si>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</si>
  <si>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</si>
  <si>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</si>
  <si>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</si>
  <si>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</si>
  <si>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</si>
  <si>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</si>
  <si>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</si>
  <si>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</si>
  <si>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</si>
  <si>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</si>
  <si>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</si>
  <si>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</si>
  <si>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</si>
  <si>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</si>
  <si>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</si>
  <si>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</si>
  <si>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</si>
  <si>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</si>
  <si>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</si>
  <si>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</si>
  <si>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</si>
  <si>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</si>
  <si>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</si>
  <si>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</si>
  <si>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</si>
  <si>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</si>
  <si>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</si>
  <si>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</si>
  <si>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</si>
  <si>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</si>
  <si>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</si>
  <si>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</si>
  <si>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</si>
  <si>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</si>
  <si>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</si>
  <si>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</si>
  <si>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</si>
  <si>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</si>
  <si>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</si>
  <si>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</si>
  <si>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</si>
  <si>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</si>
  <si>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</si>
  <si>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</si>
  <si>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</si>
  <si>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</si>
  <si>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</si>
  <si>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</si>
  <si>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</si>
  <si>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</si>
  <si>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</si>
  <si>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</si>
  <si>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</si>
  <si>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</si>
  <si>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</si>
  <si>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</si>
  <si>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</si>
  <si>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</si>
  <si>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</si>
  <si>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</si>
  <si>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</si>
  <si>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</si>
  <si>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</si>
  <si>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</si>
  <si>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</si>
  <si>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</si>
  <si>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</si>
  <si>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</si>
  <si>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</si>
  <si>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</si>
  <si>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</si>
  <si>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</si>
  <si>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</si>
  <si>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</si>
  <si>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</si>
  <si>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</si>
  <si>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</si>
  <si>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</si>
  <si>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</si>
  <si>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</si>
  <si>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</si>
  <si>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</si>
  <si>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</si>
  <si>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</si>
  <si>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</si>
  <si>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</si>
  <si>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</si>
  <si>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</si>
  <si>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</si>
  <si>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</si>
  <si>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</si>
  <si>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</si>
  <si>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</si>
  <si>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</si>
  <si>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</si>
  <si>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</si>
  <si>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</si>
  <si>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</si>
  <si>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</si>
  <si>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</si>
  <si>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</si>
  <si>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</si>
  <si>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</si>
  <si>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</si>
  <si>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</si>
  <si>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</si>
  <si>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</si>
  <si>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</si>
  <si>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</si>
  <si>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</si>
  <si>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</si>
  <si>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</si>
  <si>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</si>
  <si>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</si>
  <si>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</si>
  <si>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</si>
  <si>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</si>
  <si>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</si>
  <si>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</si>
  <si>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</si>
  <si>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</si>
  <si>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</si>
  <si>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</si>
  <si>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</si>
  <si>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</si>
  <si>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</si>
  <si>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</si>
  <si>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</si>
  <si>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</si>
  <si>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</si>
  <si>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</si>
  <si>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</si>
  <si>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</si>
  <si>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</si>
  <si>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</si>
  <si>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</si>
  <si>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</si>
  <si>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</si>
  <si>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</si>
  <si>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</si>
  <si>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</si>
  <si>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</si>
  <si>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</si>
  <si>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</si>
  <si>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</si>
  <si>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</si>
  <si>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</si>
  <si>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</si>
  <si>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</si>
  <si>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</si>
  <si>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</si>
  <si>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</si>
  <si>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</si>
  <si>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</si>
  <si>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</si>
  <si>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</si>
  <si>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</si>
  <si>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</si>
  <si>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</si>
  <si>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</si>
  <si>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</si>
  <si>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</si>
  <si>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</si>
  <si>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</si>
  <si>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</si>
  <si>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</si>
  <si>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</si>
  <si>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</si>
  <si>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</si>
  <si>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</si>
  <si>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</si>
  <si>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</si>
  <si>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</si>
  <si>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</si>
  <si>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</si>
  <si>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</si>
  <si>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</si>
  <si>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</si>
  <si>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</si>
  <si>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</si>
  <si>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</si>
  <si>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</si>
  <si>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</si>
  <si>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</si>
  <si>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</si>
  <si>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</si>
  <si>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</si>
  <si>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</si>
  <si>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</si>
  <si>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</si>
  <si>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</si>
  <si>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</si>
  <si>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</si>
  <si>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</si>
  <si>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</si>
  <si>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</si>
  <si>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</si>
  <si>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</si>
  <si>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</si>
  <si>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</si>
  <si>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</si>
  <si>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</si>
  <si>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</si>
  <si>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</si>
  <si>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</si>
  <si>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</si>
  <si>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</si>
  <si>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</si>
  <si>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</si>
  <si>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</si>
  <si>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</si>
  <si>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</si>
  <si>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</si>
  <si>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</si>
  <si>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</si>
  <si>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</si>
  <si>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</si>
  <si>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</si>
  <si>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</si>
  <si>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</si>
  <si>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</si>
  <si>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</si>
  <si>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</si>
  <si>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</si>
  <si>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</si>
  <si>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</si>
  <si>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</si>
  <si>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</si>
  <si>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</si>
  <si>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</si>
  <si>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</si>
  <si>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</si>
  <si>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</si>
  <si>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</si>
  <si>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</si>
  <si>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</si>
  <si>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</si>
  <si>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</si>
  <si>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</si>
  <si>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</si>
  <si>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</si>
  <si>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</si>
  <si>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</si>
  <si>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</si>
  <si>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</si>
  <si>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</si>
  <si>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</si>
  <si>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</si>
  <si>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</si>
  <si>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</si>
  <si>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</si>
  <si>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</si>
  <si>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</si>
  <si>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</si>
  <si>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</si>
  <si>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</si>
  <si>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</si>
  <si>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</si>
  <si>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</si>
  <si>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</si>
  <si>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</si>
  <si>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</si>
  <si>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</si>
  <si>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</si>
  <si>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</si>
  <si>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</si>
  <si>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</si>
  <si>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</si>
  <si>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</si>
  <si>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</si>
  <si>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</si>
  <si>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</si>
  <si>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</si>
  <si>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</si>
  <si>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</si>
  <si>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</si>
  <si>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</si>
  <si>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</si>
  <si>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</si>
  <si>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</si>
  <si>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</si>
  <si>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</si>
  <si>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</si>
  <si>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</si>
  <si>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</si>
  <si>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</si>
  <si>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</si>
  <si>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</si>
  <si>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</si>
  <si>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</si>
  <si>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</si>
  <si>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</si>
  <si>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</si>
  <si>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</si>
  <si>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</si>
  <si>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</si>
  <si>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</si>
  <si>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</si>
  <si>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</si>
  <si>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</si>
  <si>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</si>
  <si>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</si>
  <si>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</si>
  <si>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</si>
  <si>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</si>
  <si>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</si>
  <si>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</si>
  <si>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</si>
  <si>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</si>
  <si>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</si>
  <si>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</si>
  <si>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</si>
  <si>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</si>
  <si>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</si>
  <si>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</si>
  <si>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</si>
  <si>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</si>
  <si>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</si>
  <si>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</si>
  <si>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</si>
  <si>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</si>
  <si>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</si>
  <si>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</si>
  <si>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</si>
  <si>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</si>
  <si>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</si>
  <si>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</si>
  <si>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</si>
  <si>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</si>
  <si>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</si>
  <si>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</si>
  <si>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</si>
  <si>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</si>
  <si>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</si>
  <si>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</si>
  <si>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</si>
  <si>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</si>
  <si>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</si>
  <si>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</si>
  <si>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</si>
  <si>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</si>
  <si>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</si>
  <si>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</si>
  <si>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</si>
  <si>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</si>
  <si>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</si>
  <si>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</si>
  <si>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</si>
  <si>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</si>
  <si>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</si>
  <si>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</si>
  <si>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</si>
  <si>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</si>
  <si>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</si>
  <si>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</si>
  <si>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</si>
  <si>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</si>
  <si>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</si>
  <si>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</si>
  <si>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</si>
  <si>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</si>
  <si>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</si>
  <si>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</si>
  <si>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</si>
  <si>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</si>
  <si>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</si>
  <si>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</si>
  <si>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</si>
  <si>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</si>
  <si>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</si>
  <si>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</si>
  <si>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</si>
  <si>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</si>
  <si>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</si>
  <si>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</si>
  <si>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</si>
  <si>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</si>
  <si>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</si>
  <si>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</si>
  <si>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</si>
  <si>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</si>
  <si>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</si>
  <si>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</si>
  <si>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</si>
  <si>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</si>
  <si>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</si>
  <si>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</si>
  <si>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</si>
  <si>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</si>
  <si>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</si>
  <si>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</si>
  <si>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</si>
  <si>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</si>
  <si>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</si>
  <si>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</si>
  <si>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</si>
  <si>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</si>
  <si>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</si>
  <si>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</si>
  <si>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</si>
  <si>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</si>
  <si>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</si>
  <si>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</si>
  <si>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</si>
  <si>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</si>
  <si>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</si>
  <si>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</si>
  <si>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</si>
  <si>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</si>
  <si>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</si>
  <si>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</si>
  <si>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</si>
  <si>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</si>
  <si>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</si>
  <si>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</si>
  <si>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</si>
  <si>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</si>
  <si>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</si>
  <si>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</si>
  <si>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</si>
  <si>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</si>
  <si>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</si>
  <si>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</si>
  <si>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</si>
  <si>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</si>
  <si>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</si>
  <si>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</si>
  <si>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</si>
  <si>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</si>
  <si>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</si>
  <si>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</si>
  <si>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</si>
  <si>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</si>
  <si>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</si>
  <si>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</si>
  <si>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</si>
  <si>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</si>
  <si>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</si>
  <si>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</si>
  <si>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</si>
  <si>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</si>
  <si>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</si>
  <si>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</si>
  <si>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</si>
  <si>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</si>
  <si>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</si>
  <si>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</si>
  <si>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</si>
  <si>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</si>
  <si>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</si>
  <si>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</si>
  <si>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</si>
  <si>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</si>
  <si>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</si>
  <si>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</si>
  <si>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</si>
  <si>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</si>
  <si>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</si>
  <si>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</si>
  <si>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</si>
  <si>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</si>
  <si>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</si>
  <si>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</si>
  <si>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</si>
  <si>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</si>
  <si>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</si>
  <si>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</si>
  <si>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</si>
  <si>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</si>
  <si>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</si>
  <si>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</si>
  <si>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</si>
  <si>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</si>
  <si>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</si>
  <si>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</si>
  <si>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</si>
  <si>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</si>
  <si>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</si>
  <si>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</si>
  <si>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</si>
  <si>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</si>
  <si>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</si>
  <si>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</si>
  <si>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</si>
  <si>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</si>
  <si>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</si>
  <si>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</si>
  <si>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</si>
  <si>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</si>
  <si>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</si>
  <si>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</si>
  <si>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</si>
  <si>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</si>
  <si>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</si>
  <si>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</si>
  <si>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</si>
  <si>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</si>
  <si>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</si>
  <si>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</si>
  <si>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</si>
  <si>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</si>
  <si>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</si>
  <si>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</si>
  <si>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</si>
  <si>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</si>
  <si>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</si>
  <si>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</si>
  <si>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</si>
  <si>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</si>
  <si>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</si>
  <si>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</si>
  <si>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</si>
  <si>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</si>
  <si>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</si>
  <si>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</si>
  <si>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</si>
  <si>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</si>
  <si>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</si>
  <si>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</si>
  <si>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</si>
  <si>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</si>
  <si>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</si>
  <si>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</si>
  <si>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</si>
  <si>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</si>
  <si>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</si>
  <si>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</si>
  <si>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</si>
  <si>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</si>
  <si>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</si>
  <si>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</si>
  <si>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</si>
  <si>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</si>
  <si>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</si>
  <si>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</si>
  <si>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</si>
  <si>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</si>
  <si>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</si>
  <si>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</si>
  <si>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</si>
  <si>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</si>
  <si>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</si>
  <si>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</si>
  <si>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</si>
  <si>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</si>
  <si>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</si>
  <si>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</si>
  <si>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</si>
  <si>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</si>
  <si>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</si>
  <si>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</si>
  <si>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</si>
  <si>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</si>
  <si>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</si>
  <si>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</si>
  <si>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</si>
  <si>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</si>
  <si>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</si>
  <si>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</si>
  <si>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</si>
  <si>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</si>
  <si>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</si>
  <si>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</si>
  <si>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</si>
  <si>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</si>
  <si>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</si>
  <si>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</si>
  <si>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</si>
  <si>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</si>
  <si>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</si>
  <si>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</si>
  <si>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</si>
  <si>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</si>
  <si>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</si>
  <si>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</si>
  <si>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</si>
  <si>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</si>
  <si>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</si>
  <si>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</si>
  <si>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</si>
  <si>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</si>
  <si>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</si>
  <si>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</si>
  <si>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</si>
  <si>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</si>
  <si>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</si>
  <si>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</si>
  <si>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</si>
  <si>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</si>
  <si>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</si>
  <si>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</si>
  <si>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</si>
  <si>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</si>
  <si>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</si>
  <si>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</si>
  <si>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</si>
  <si>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</si>
  <si>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</si>
  <si>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</si>
  <si>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</si>
  <si>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</si>
  <si>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</si>
  <si>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</si>
  <si>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</si>
  <si>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</si>
  <si>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</si>
  <si>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</si>
  <si>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</si>
  <si>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</si>
  <si>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</si>
  <si>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</si>
  <si>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</si>
  <si>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</si>
  <si>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</si>
  <si>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</si>
  <si>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</si>
  <si>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</si>
  <si>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</si>
  <si>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</si>
  <si>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</si>
  <si>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</si>
  <si>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</si>
  <si>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</si>
  <si>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</si>
  <si>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</si>
  <si>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</si>
  <si>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</si>
  <si>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</si>
  <si>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</si>
  <si>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</si>
  <si>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</si>
  <si>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</si>
  <si>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</si>
  <si>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</si>
  <si>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</si>
  <si>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</si>
  <si>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</si>
  <si>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</si>
  <si>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</si>
  <si>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</si>
  <si>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</si>
  <si>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</si>
  <si>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</si>
  <si>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</si>
  <si>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</si>
  <si>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</si>
  <si>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</si>
  <si>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</si>
  <si>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</si>
  <si>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</si>
  <si>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</si>
  <si>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</si>
  <si>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</si>
  <si>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</si>
  <si>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</si>
  <si>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</si>
  <si>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</si>
  <si>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</si>
  <si>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</si>
  <si>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</si>
  <si>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</si>
  <si>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</si>
  <si>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</si>
  <si>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</si>
  <si>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</si>
  <si>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</si>
  <si>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</si>
  <si>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</si>
  <si>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</si>
  <si>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</si>
  <si>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</si>
  <si>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</si>
  <si>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</si>
  <si>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</si>
  <si>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</si>
  <si>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</si>
  <si>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</si>
  <si>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</si>
  <si>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</si>
  <si>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</si>
  <si>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</si>
  <si>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</si>
  <si>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</si>
  <si>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</si>
  <si>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</si>
  <si>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</si>
  <si>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</si>
  <si>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</si>
  <si>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</si>
  <si>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</si>
  <si>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</si>
  <si>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</si>
  <si>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</si>
  <si>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</si>
  <si>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</si>
  <si>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</si>
  <si>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</si>
  <si>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</si>
  <si>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</si>
  <si>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</si>
  <si>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</si>
  <si>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</si>
  <si>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</si>
  <si>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</si>
  <si>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</si>
  <si>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</si>
  <si>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</si>
  <si>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</si>
  <si>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</si>
  <si>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</si>
  <si>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</si>
  <si>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</si>
  <si>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</si>
  <si>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</si>
  <si>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</si>
  <si>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</si>
  <si>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</si>
  <si>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</si>
  <si>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</si>
  <si>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</si>
  <si>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</si>
  <si>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</si>
  <si>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</si>
  <si>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</si>
  <si>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</si>
  <si>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</si>
  <si>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</si>
  <si>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</si>
  <si>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</si>
  <si>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</si>
  <si>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</si>
  <si>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</si>
  <si>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</si>
  <si>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</si>
  <si>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</si>
  <si>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</si>
  <si>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</si>
  <si>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</si>
  <si>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</si>
  <si>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</si>
  <si>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</si>
  <si>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</si>
  <si>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</si>
  <si>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</si>
  <si>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</si>
  <si>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</si>
  <si>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</si>
  <si>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</si>
  <si>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</si>
  <si>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</si>
  <si>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</si>
  <si>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</si>
  <si>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</si>
  <si>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</si>
  <si>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</si>
  <si>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</si>
  <si>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</si>
  <si>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</si>
  <si>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</si>
  <si>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</si>
  <si>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</si>
  <si>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</si>
  <si>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</si>
  <si>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</si>
  <si>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</si>
  <si>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</si>
  <si>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</si>
  <si>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</si>
  <si>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</si>
  <si>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</si>
  <si>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</si>
  <si>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</si>
  <si>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</si>
  <si>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</si>
  <si>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</si>
  <si>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</si>
  <si>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</si>
  <si>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</si>
  <si>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</si>
  <si>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</si>
  <si>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</si>
  <si>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</si>
  <si>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</si>
  <si>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</si>
  <si>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</si>
  <si>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</si>
  <si>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</si>
  <si>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</si>
  <si>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</si>
  <si>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</si>
  <si>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</si>
  <si>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</si>
  <si>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</si>
  <si>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</si>
  <si>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</si>
  <si>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</si>
  <si>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</si>
  <si>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</si>
  <si>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</si>
  <si>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</si>
  <si>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</si>
  <si>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</si>
  <si>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</si>
  <si>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</si>
  <si>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</si>
  <si>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</si>
  <si>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</si>
  <si>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</si>
  <si>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</si>
  <si>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</si>
  <si>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</si>
  <si>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</si>
  <si>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</si>
  <si>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</si>
  <si>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</si>
  <si>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</si>
  <si>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</si>
  <si>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</si>
  <si>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</si>
  <si>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</si>
  <si>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</si>
  <si>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</si>
  <si>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</si>
  <si>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</si>
  <si>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</si>
  <si>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</si>
  <si>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</si>
  <si>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</si>
  <si>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</si>
  <si>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</si>
  <si>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</si>
  <si>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</si>
  <si>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</si>
  <si>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</si>
  <si>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</si>
  <si>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</si>
  <si>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</si>
  <si>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</si>
  <si>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</si>
  <si>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</si>
  <si>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</si>
  <si>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</si>
  <si>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</si>
  <si>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</si>
  <si>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</si>
  <si>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</si>
  <si>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</si>
  <si>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</si>
  <si>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</si>
  <si>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</si>
  <si>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</si>
  <si>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</si>
  <si>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</si>
  <si>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SSAB AB</t>
  </si>
  <si>
    <t>556016-3429</t>
  </si>
  <si>
    <t>Box70, SE-10121 Stockholm, Sweden</t>
  </si>
  <si>
    <t>Lars Ottosson</t>
  </si>
  <si>
    <t>lars.ottosson@ssab.com</t>
  </si>
  <si>
    <t xml:space="preserve">+46 243 700 00 </t>
  </si>
  <si>
    <t>Maria Weibull</t>
  </si>
  <si>
    <t>Sustainability manager procurement</t>
  </si>
  <si>
    <t>maria.weibull@ssab.com</t>
  </si>
  <si>
    <t>No Cobalt added</t>
  </si>
  <si>
    <t>Contained in some of our paints. Affecting some of our colorcoated products.</t>
  </si>
  <si>
    <t>Used in paints for effects.</t>
  </si>
  <si>
    <t>According to survey at our suppliers</t>
  </si>
  <si>
    <t>See supplier code of conduct at SSAB.com, Section 2.9 Responsible sourcing of raw material</t>
  </si>
  <si>
    <t>See supplier code of conduct at SSAB.com 
https://www.ssab.com/en/company/sustainability/topics/responsible-sourcing</t>
  </si>
  <si>
    <t>No Cobalt is added</t>
  </si>
  <si>
    <t>Audits are performed at nominated  suppliers according to our internal supplier audit process.</t>
  </si>
  <si>
    <t>Supplier Sustanability risk screening, followed by self assestments of high and medium risk suppliers or providing supplier EcoVadis score cards. Audits are performed at nominated  suppliers according to our inernal supplier audit process.</t>
  </si>
  <si>
    <t>Mica survey for relevant suppliers, follow up if Mica is used in products purchased for SSAB</t>
  </si>
  <si>
    <t>Follow up and corrections taken if needed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</si>
</sst>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quot;€&quot;_-;\-* #,##0\ &quot;€&quot;_-;_-* &quot;-&quot;\ &quot;€&quot;_-;_-@_-"/>
    <numFmt numFmtId="173" formatCode="_-* #,##0\ _€_-;\-* #,##0\ _€_-;_-* &quot;-&quot;\ _€_-;_-@_-"/>
    <numFmt numFmtId="174" formatCode="_-* #,##0.00\ &quot;€&quot;_-;\-* #,##0.00\ &quot;€&quot;_-;_-* &quot;-&quot;??\ &quot;€&quot;_-;_-@_-"/>
    <numFmt numFmtId="175" formatCode="_-* #,##0.00\ _€_-;\-* #,##0.00\ _€_-;_-* &quot;-&quot;??\ _€_-;_-@_-"/>
    <numFmt numFmtId="176" formatCode="_-&quot;€&quot;\ * #,##0_-;\-&quot;€&quot;\ * #,##0_-;_-&quot;€&quot;\ * &quot;-&quot;_-;_-@_-"/>
    <numFmt numFmtId="177" formatCode="_-&quot;€&quot;\ * #,##0.00_-;\-&quot;€&quot;\ * #,##0.00_-;_-&quot;€&quot;\ * &quot;-&quot;??_-;_-@_-"/>
    <numFmt numFmtId="178" formatCode="0.0"/>
  </numFmts>
  <fonts count="119">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sz val="11"/>
      <color rgb="FF000000"/>
      <name val="Aptos Narrow"/>
      <family val="2"/>
    </font>
    <font>
      <sz val="9"/>
      <name val="Tahoma"/>
      <family val="2"/>
    </font>
    <font>
      <sz val="11"/>
      <name val="Arial"/>
      <family val="2"/>
    </font>
    <font>
      <u/>
      <sz val="10"/>
      <color theme="10"/>
      <name val="Verdana"/>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30">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172"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applyProtection="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8" fillId="0" borderId="0" applyNumberFormat="0" applyFill="0" applyBorder="0" applyAlignment="0" applyProtection="0"/>
  </cellStyleXfs>
  <cellXfs count="407">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8"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8"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8" fontId="26" fillId="0" borderId="51" xfId="575" applyNumberFormat="1" applyFont="1" applyBorder="1" applyAlignment="1">
      <alignment horizontal="center" vertical="top" wrapText="1"/>
    </xf>
    <xf numFmtId="0" fontId="26" fillId="45" borderId="18" xfId="575" applyFont="1" applyFill="1" applyBorder="1" applyAlignment="1">
      <alignment vertical="top" wrapText="1"/>
    </xf>
    <xf numFmtId="0" fontId="115" fillId="0" borderId="0" xfId="0" applyFont="1" applyAlignment="1">
      <alignment wrapText="1"/>
    </xf>
    <xf numFmtId="0" fontId="48" fillId="0" borderId="0" xfId="0" applyFont="1" applyAlignment="1">
      <alignment wrapText="1"/>
    </xf>
    <xf numFmtId="0" fontId="101" fillId="0" borderId="0" xfId="507" applyFont="1" applyAlignment="1">
      <alignment horizontal="left" vertical="top" wrapText="1"/>
    </xf>
    <xf numFmtId="9" fontId="48" fillId="0" borderId="0" xfId="0" applyNumberFormat="1" applyFont="1" applyAlignment="1">
      <alignment horizontal="left" vertical="top"/>
    </xf>
    <xf numFmtId="0" fontId="117" fillId="0" borderId="0" xfId="0" applyFont="1" applyAlignment="1">
      <alignment vertical="top" wrapText="1"/>
    </xf>
    <xf numFmtId="0" fontId="48" fillId="0" borderId="0" xfId="0" applyFont="1" applyAlignment="1" applyProtection="1">
      <alignment vertical="top"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118" fillId="45" borderId="56" xfId="829" applyNumberFormat="1" applyFill="1" applyBorder="1" applyAlignment="1" applyProtection="1">
      <alignment horizontal="center" vertical="center" wrapText="1"/>
      <protection locked="0"/>
    </xf>
    <xf numFmtId="49" fontId="77" fillId="45" borderId="11" xfId="492" applyNumberFormat="1" applyFill="1" applyBorder="1" applyAlignment="1">
      <alignment horizontal="center" vertical="center" wrapText="1"/>
      <protection locked="0"/>
    </xf>
    <xf numFmtId="49" fontId="77" fillId="45" borderId="33" xfId="492" applyNumberFormat="1" applyFill="1" applyBorder="1" applyAlignment="1">
      <alignment horizontal="center"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0">
    <cellStyle name="20 % - Dekorfärg1" xfId="688" builtinId="30" customBuiltin="1"/>
    <cellStyle name="20 % - Dekorfärg2" xfId="692" builtinId="34" customBuiltin="1"/>
    <cellStyle name="20 % - Dekorfärg3" xfId="696" builtinId="38" customBuiltin="1"/>
    <cellStyle name="20 % - Dekorfärg4" xfId="700" builtinId="42" customBuiltin="1"/>
    <cellStyle name="20 % - Dekorfärg5" xfId="704" builtinId="46" customBuiltin="1"/>
    <cellStyle name="20 % - Dekorfärg6" xfId="708" builtinId="50" customBuiltin="1"/>
    <cellStyle name="20% - Accent1 2" xfId="6" xr:uid="{00000000-0005-0000-0000-000006000000}"/>
    <cellStyle name="20% - Accent1 2 2" xfId="597" xr:uid="{00000000-0005-0000-0000-000007000000}"/>
    <cellStyle name="20% - Accent1 2 2 2" xfId="760" xr:uid="{00000000-0005-0000-0000-000008000000}"/>
    <cellStyle name="20% - Accent1 2 3" xfId="713" xr:uid="{00000000-0005-0000-0000-000009000000}"/>
    <cellStyle name="20% - Accent1 3" xfId="807" xr:uid="{00000000-0005-0000-0000-00000A000000}"/>
    <cellStyle name="20% - Accent2 2" xfId="7" xr:uid="{00000000-0005-0000-0000-00000B000000}"/>
    <cellStyle name="20% - Accent2 2 2" xfId="598" xr:uid="{00000000-0005-0000-0000-00000C000000}"/>
    <cellStyle name="20% - Accent2 2 2 2" xfId="761" xr:uid="{00000000-0005-0000-0000-00000D000000}"/>
    <cellStyle name="20% - Accent2 2 3" xfId="714" xr:uid="{00000000-0005-0000-0000-00000E000000}"/>
    <cellStyle name="20% - Accent2 3" xfId="810" xr:uid="{00000000-0005-0000-0000-00000F000000}"/>
    <cellStyle name="20% - Accent3 2" xfId="8" xr:uid="{00000000-0005-0000-0000-000010000000}"/>
    <cellStyle name="20% - Accent3 2 2" xfId="599" xr:uid="{00000000-0005-0000-0000-000011000000}"/>
    <cellStyle name="20% - Accent3 2 2 2" xfId="762" xr:uid="{00000000-0005-0000-0000-000012000000}"/>
    <cellStyle name="20% - Accent3 2 3" xfId="715" xr:uid="{00000000-0005-0000-0000-000013000000}"/>
    <cellStyle name="20% - Accent3 3" xfId="813" xr:uid="{00000000-0005-0000-0000-000014000000}"/>
    <cellStyle name="20% - Accent4 2" xfId="9" xr:uid="{00000000-0005-0000-0000-000015000000}"/>
    <cellStyle name="20% - Accent4 2 2" xfId="600" xr:uid="{00000000-0005-0000-0000-000016000000}"/>
    <cellStyle name="20% - Accent4 2 2 2" xfId="763" xr:uid="{00000000-0005-0000-0000-000017000000}"/>
    <cellStyle name="20% - Accent4 2 3" xfId="716" xr:uid="{00000000-0005-0000-0000-000018000000}"/>
    <cellStyle name="20% - Accent4 3" xfId="816" xr:uid="{00000000-0005-0000-0000-000019000000}"/>
    <cellStyle name="20% - Accent5 2" xfId="10" xr:uid="{00000000-0005-0000-0000-00001A000000}"/>
    <cellStyle name="20% - Accent5 2 2" xfId="601" xr:uid="{00000000-0005-0000-0000-00001B000000}"/>
    <cellStyle name="20% - Accent5 2 2 2" xfId="764" xr:uid="{00000000-0005-0000-0000-00001C000000}"/>
    <cellStyle name="20% - Accent5 2 3" xfId="717" xr:uid="{00000000-0005-0000-0000-00001D000000}"/>
    <cellStyle name="20% - Accent5 3" xfId="819" xr:uid="{00000000-0005-0000-0000-00001E000000}"/>
    <cellStyle name="20% - Accent6 2" xfId="11" xr:uid="{00000000-0005-0000-0000-00001F000000}"/>
    <cellStyle name="20% - Accent6 2 2" xfId="602" xr:uid="{00000000-0005-0000-0000-000020000000}"/>
    <cellStyle name="20% - Accent6 2 2 2" xfId="765" xr:uid="{00000000-0005-0000-0000-000021000000}"/>
    <cellStyle name="20% - Accent6 2 3" xfId="718" xr:uid="{00000000-0005-0000-0000-000022000000}"/>
    <cellStyle name="20% - Accent6 3" xfId="822" xr:uid="{00000000-0005-0000-0000-000023000000}"/>
    <cellStyle name="40 % - Dekorfärg1" xfId="689" builtinId="31" customBuiltin="1"/>
    <cellStyle name="40 % - Dekorfärg2" xfId="693" builtinId="35" customBuiltin="1"/>
    <cellStyle name="40 % - Dekorfärg3" xfId="697" builtinId="39" customBuiltin="1"/>
    <cellStyle name="40 % - Dekorfärg4" xfId="701" builtinId="43" customBuiltin="1"/>
    <cellStyle name="40 % - Dekorfärg5" xfId="705" builtinId="47" customBuiltin="1"/>
    <cellStyle name="40 % - Dekorfärg6" xfId="709" builtinId="51" customBuiltin="1"/>
    <cellStyle name="40% - Accent1 2" xfId="12" xr:uid="{00000000-0005-0000-0000-00002A000000}"/>
    <cellStyle name="40% - Accent1 2 2" xfId="603" xr:uid="{00000000-0005-0000-0000-00002B000000}"/>
    <cellStyle name="40% - Accent1 2 2 2" xfId="766" xr:uid="{00000000-0005-0000-0000-00002C000000}"/>
    <cellStyle name="40% - Accent1 2 3" xfId="719" xr:uid="{00000000-0005-0000-0000-00002D000000}"/>
    <cellStyle name="40% - Accent1 3" xfId="808" xr:uid="{00000000-0005-0000-0000-00002E000000}"/>
    <cellStyle name="40% - Accent2 2" xfId="13" xr:uid="{00000000-0005-0000-0000-00002F000000}"/>
    <cellStyle name="40% - Accent2 2 2" xfId="604" xr:uid="{00000000-0005-0000-0000-000030000000}"/>
    <cellStyle name="40% - Accent2 2 2 2" xfId="767" xr:uid="{00000000-0005-0000-0000-000031000000}"/>
    <cellStyle name="40% - Accent2 2 3" xfId="720" xr:uid="{00000000-0005-0000-0000-000032000000}"/>
    <cellStyle name="40% - Accent2 3" xfId="811" xr:uid="{00000000-0005-0000-0000-000033000000}"/>
    <cellStyle name="40% - Accent3 2" xfId="14" xr:uid="{00000000-0005-0000-0000-000034000000}"/>
    <cellStyle name="40% - Accent3 2 2" xfId="605" xr:uid="{00000000-0005-0000-0000-000035000000}"/>
    <cellStyle name="40% - Accent3 2 2 2" xfId="768" xr:uid="{00000000-0005-0000-0000-000036000000}"/>
    <cellStyle name="40% - Accent3 2 3" xfId="721" xr:uid="{00000000-0005-0000-0000-000037000000}"/>
    <cellStyle name="40% - Accent3 3" xfId="814" xr:uid="{00000000-0005-0000-0000-000038000000}"/>
    <cellStyle name="40% - Accent4 2" xfId="15" xr:uid="{00000000-0005-0000-0000-000039000000}"/>
    <cellStyle name="40% - Accent4 2 2" xfId="606" xr:uid="{00000000-0005-0000-0000-00003A000000}"/>
    <cellStyle name="40% - Accent4 2 2 2" xfId="769" xr:uid="{00000000-0005-0000-0000-00003B000000}"/>
    <cellStyle name="40% - Accent4 2 3" xfId="722" xr:uid="{00000000-0005-0000-0000-00003C000000}"/>
    <cellStyle name="40% - Accent4 3" xfId="817" xr:uid="{00000000-0005-0000-0000-00003D000000}"/>
    <cellStyle name="40% - Accent5 2" xfId="16" xr:uid="{00000000-0005-0000-0000-00003E000000}"/>
    <cellStyle name="40% - Accent5 2 2" xfId="607" xr:uid="{00000000-0005-0000-0000-00003F000000}"/>
    <cellStyle name="40% - Accent5 2 2 2" xfId="770" xr:uid="{00000000-0005-0000-0000-000040000000}"/>
    <cellStyle name="40% - Accent5 2 3" xfId="723" xr:uid="{00000000-0005-0000-0000-000041000000}"/>
    <cellStyle name="40% - Accent5 3" xfId="820" xr:uid="{00000000-0005-0000-0000-000042000000}"/>
    <cellStyle name="40% - Accent6 2" xfId="17" xr:uid="{00000000-0005-0000-0000-000043000000}"/>
    <cellStyle name="40% - Accent6 2 2" xfId="608" xr:uid="{00000000-0005-0000-0000-000044000000}"/>
    <cellStyle name="40% - Accent6 2 2 2" xfId="771" xr:uid="{00000000-0005-0000-0000-000045000000}"/>
    <cellStyle name="40% - Accent6 2 3" xfId="724" xr:uid="{00000000-0005-0000-0000-000046000000}"/>
    <cellStyle name="40% - Accent6 3" xfId="823" xr:uid="{00000000-0005-0000-0000-000047000000}"/>
    <cellStyle name="60 % - Dekorfärg1" xfId="690" builtinId="32" customBuiltin="1"/>
    <cellStyle name="60 % - Dekorfärg2" xfId="694" builtinId="36" customBuiltin="1"/>
    <cellStyle name="60 % - Dekorfärg3" xfId="698" builtinId="40" customBuiltin="1"/>
    <cellStyle name="60 % - Dekorfärg4" xfId="702" builtinId="44" customBuiltin="1"/>
    <cellStyle name="60 % - Dekorfärg5" xfId="706" builtinId="48" customBuiltin="1"/>
    <cellStyle name="60 % - Dekorfärg6" xfId="710" builtinId="52" customBuiltin="1"/>
    <cellStyle name="60% - Accent1 2" xfId="18" xr:uid="{00000000-0005-0000-0000-00004E000000}"/>
    <cellStyle name="60% - Accent1 2 2" xfId="609" xr:uid="{00000000-0005-0000-0000-00004F000000}"/>
    <cellStyle name="60% - Accent1 3" xfId="809" xr:uid="{00000000-0005-0000-0000-000050000000}"/>
    <cellStyle name="60% - Accent2 2" xfId="19" xr:uid="{00000000-0005-0000-0000-000051000000}"/>
    <cellStyle name="60% - Accent2 2 2" xfId="610" xr:uid="{00000000-0005-0000-0000-000052000000}"/>
    <cellStyle name="60% - Accent2 3" xfId="812" xr:uid="{00000000-0005-0000-0000-000053000000}"/>
    <cellStyle name="60% - Accent3 2" xfId="20" xr:uid="{00000000-0005-0000-0000-000054000000}"/>
    <cellStyle name="60% - Accent3 2 2" xfId="611" xr:uid="{00000000-0005-0000-0000-000055000000}"/>
    <cellStyle name="60% - Accent3 3" xfId="815" xr:uid="{00000000-0005-0000-0000-000056000000}"/>
    <cellStyle name="60% - Accent4 2" xfId="21" xr:uid="{00000000-0005-0000-0000-000057000000}"/>
    <cellStyle name="60% - Accent4 2 2" xfId="612" xr:uid="{00000000-0005-0000-0000-000058000000}"/>
    <cellStyle name="60% - Accent4 3" xfId="818" xr:uid="{00000000-0005-0000-0000-000059000000}"/>
    <cellStyle name="60% - Accent5 2" xfId="22" xr:uid="{00000000-0005-0000-0000-00005A000000}"/>
    <cellStyle name="60% - Accent5 2 2" xfId="613" xr:uid="{00000000-0005-0000-0000-00005B000000}"/>
    <cellStyle name="60% - Accent5 3" xfId="821" xr:uid="{00000000-0005-0000-0000-00005C000000}"/>
    <cellStyle name="60% - Accent6 2" xfId="23" xr:uid="{00000000-0005-0000-0000-00005D000000}"/>
    <cellStyle name="60% - Accent6 2 2" xfId="614" xr:uid="{00000000-0005-0000-0000-00005E000000}"/>
    <cellStyle name="60% - Accent6 3" xfId="824" xr:uid="{00000000-0005-0000-0000-00005F000000}"/>
    <cellStyle name="Accent1 2" xfId="24" xr:uid="{00000000-0005-0000-0000-000060000000}"/>
    <cellStyle name="Accent1 2 2" xfId="615" xr:uid="{00000000-0005-0000-0000-000061000000}"/>
    <cellStyle name="Accent2 2" xfId="25" xr:uid="{00000000-0005-0000-0000-000062000000}"/>
    <cellStyle name="Accent2 2 2" xfId="616" xr:uid="{00000000-0005-0000-0000-000063000000}"/>
    <cellStyle name="Accent3 2" xfId="26" xr:uid="{00000000-0005-0000-0000-000064000000}"/>
    <cellStyle name="Accent3 2 2" xfId="617" xr:uid="{00000000-0005-0000-0000-000065000000}"/>
    <cellStyle name="Accent4 2" xfId="27" xr:uid="{00000000-0005-0000-0000-000066000000}"/>
    <cellStyle name="Accent4 2 2" xfId="618" xr:uid="{00000000-0005-0000-0000-000067000000}"/>
    <cellStyle name="Accent5 2" xfId="28" xr:uid="{00000000-0005-0000-0000-000068000000}"/>
    <cellStyle name="Accent5 2 2" xfId="619" xr:uid="{00000000-0005-0000-0000-000069000000}"/>
    <cellStyle name="Accent6 2" xfId="29" xr:uid="{00000000-0005-0000-0000-00006A000000}"/>
    <cellStyle name="Accent6 2 2" xfId="620" xr:uid="{00000000-0005-0000-0000-00006B000000}"/>
    <cellStyle name="Bad 2" xfId="30" xr:uid="{00000000-0005-0000-0000-00006C000000}"/>
    <cellStyle name="Bad 2 2" xfId="621" xr:uid="{00000000-0005-0000-0000-00006D000000}"/>
    <cellStyle name="Bad 3" xfId="31" xr:uid="{00000000-0005-0000-0000-00006E000000}"/>
    <cellStyle name="Bad 3 2" xfId="622" xr:uid="{00000000-0005-0000-0000-00006F000000}"/>
    <cellStyle name="Beräkning" xfId="681" builtinId="22" customBuiltin="1"/>
    <cellStyle name="Bra" xfId="676" builtinId="26" customBuiltin="1"/>
    <cellStyle name="Calculation 2" xfId="32" xr:uid="{00000000-0005-0000-0000-000072000000}"/>
    <cellStyle name="Calculation 2 2" xfId="623" xr:uid="{00000000-0005-0000-0000-000073000000}"/>
    <cellStyle name="Check Cell 2" xfId="33" xr:uid="{00000000-0005-0000-0000-000074000000}"/>
    <cellStyle name="Check Cell 2 2" xfId="624" xr:uid="{00000000-0005-0000-0000-000075000000}"/>
    <cellStyle name="Comma" xfId="4" xr:uid="{00000000-0005-0000-0000-000076000000}"/>
    <cellStyle name="Comma [0]" xfId="5" xr:uid="{00000000-0005-0000-0000-000077000000}"/>
    <cellStyle name="Comma [0] 2" xfId="34" xr:uid="{00000000-0005-0000-0000-000078000000}"/>
    <cellStyle name="Comma [0] 3" xfId="35" xr:uid="{00000000-0005-0000-0000-000079000000}"/>
    <cellStyle name="Comma [0] 4" xfId="36" xr:uid="{00000000-0005-0000-0000-00007A000000}"/>
    <cellStyle name="Comma 10" xfId="37" xr:uid="{00000000-0005-0000-0000-00007B000000}"/>
    <cellStyle name="Comma 100" xfId="38" xr:uid="{00000000-0005-0000-0000-00007C000000}"/>
    <cellStyle name="Comma 101" xfId="39" xr:uid="{00000000-0005-0000-0000-00007D000000}"/>
    <cellStyle name="Comma 102" xfId="40" xr:uid="{00000000-0005-0000-0000-00007E000000}"/>
    <cellStyle name="Comma 103" xfId="41" xr:uid="{00000000-0005-0000-0000-00007F000000}"/>
    <cellStyle name="Comma 104" xfId="42" xr:uid="{00000000-0005-0000-0000-000080000000}"/>
    <cellStyle name="Comma 105" xfId="43" xr:uid="{00000000-0005-0000-0000-000081000000}"/>
    <cellStyle name="Comma 106" xfId="44" xr:uid="{00000000-0005-0000-0000-000082000000}"/>
    <cellStyle name="Comma 107" xfId="45" xr:uid="{00000000-0005-0000-0000-000083000000}"/>
    <cellStyle name="Comma 108" xfId="46" xr:uid="{00000000-0005-0000-0000-000084000000}"/>
    <cellStyle name="Comma 109" xfId="47" xr:uid="{00000000-0005-0000-0000-000085000000}"/>
    <cellStyle name="Comma 11" xfId="48" xr:uid="{00000000-0005-0000-0000-000086000000}"/>
    <cellStyle name="Comma 110" xfId="49" xr:uid="{00000000-0005-0000-0000-000087000000}"/>
    <cellStyle name="Comma 111" xfId="50" xr:uid="{00000000-0005-0000-0000-000088000000}"/>
    <cellStyle name="Comma 112" xfId="51" xr:uid="{00000000-0005-0000-0000-000089000000}"/>
    <cellStyle name="Comma 113" xfId="52" xr:uid="{00000000-0005-0000-0000-00008A000000}"/>
    <cellStyle name="Comma 114" xfId="53" xr:uid="{00000000-0005-0000-0000-00008B000000}"/>
    <cellStyle name="Comma 115" xfId="54" xr:uid="{00000000-0005-0000-0000-00008C000000}"/>
    <cellStyle name="Comma 116" xfId="55" xr:uid="{00000000-0005-0000-0000-00008D000000}"/>
    <cellStyle name="Comma 117" xfId="56" xr:uid="{00000000-0005-0000-0000-00008E000000}"/>
    <cellStyle name="Comma 118" xfId="57" xr:uid="{00000000-0005-0000-0000-00008F000000}"/>
    <cellStyle name="Comma 119" xfId="58" xr:uid="{00000000-0005-0000-0000-000090000000}"/>
    <cellStyle name="Comma 12" xfId="59" xr:uid="{00000000-0005-0000-0000-000091000000}"/>
    <cellStyle name="Comma 120" xfId="60" xr:uid="{00000000-0005-0000-0000-000092000000}"/>
    <cellStyle name="Comma 121" xfId="61" xr:uid="{00000000-0005-0000-0000-000093000000}"/>
    <cellStyle name="Comma 122" xfId="62" xr:uid="{00000000-0005-0000-0000-000094000000}"/>
    <cellStyle name="Comma 123" xfId="63" xr:uid="{00000000-0005-0000-0000-000095000000}"/>
    <cellStyle name="Comma 124" xfId="64" xr:uid="{00000000-0005-0000-0000-000096000000}"/>
    <cellStyle name="Comma 125" xfId="65" xr:uid="{00000000-0005-0000-0000-000097000000}"/>
    <cellStyle name="Comma 126" xfId="66" xr:uid="{00000000-0005-0000-0000-000098000000}"/>
    <cellStyle name="Comma 127" xfId="67" xr:uid="{00000000-0005-0000-0000-000099000000}"/>
    <cellStyle name="Comma 128" xfId="68" xr:uid="{00000000-0005-0000-0000-00009A000000}"/>
    <cellStyle name="Comma 129" xfId="69" xr:uid="{00000000-0005-0000-0000-00009B000000}"/>
    <cellStyle name="Comma 13" xfId="70" xr:uid="{00000000-0005-0000-0000-00009C000000}"/>
    <cellStyle name="Comma 130" xfId="71" xr:uid="{00000000-0005-0000-0000-00009D000000}"/>
    <cellStyle name="Comma 131" xfId="72" xr:uid="{00000000-0005-0000-0000-00009E000000}"/>
    <cellStyle name="Comma 132" xfId="73" xr:uid="{00000000-0005-0000-0000-00009F000000}"/>
    <cellStyle name="Comma 133" xfId="74" xr:uid="{00000000-0005-0000-0000-0000A0000000}"/>
    <cellStyle name="Comma 134" xfId="75" xr:uid="{00000000-0005-0000-0000-0000A1000000}"/>
    <cellStyle name="Comma 135" xfId="76" xr:uid="{00000000-0005-0000-0000-0000A2000000}"/>
    <cellStyle name="Comma 136" xfId="77" xr:uid="{00000000-0005-0000-0000-0000A3000000}"/>
    <cellStyle name="Comma 137" xfId="78" xr:uid="{00000000-0005-0000-0000-0000A4000000}"/>
    <cellStyle name="Comma 138" xfId="79" xr:uid="{00000000-0005-0000-0000-0000A5000000}"/>
    <cellStyle name="Comma 139" xfId="80" xr:uid="{00000000-0005-0000-0000-0000A6000000}"/>
    <cellStyle name="Comma 14" xfId="81" xr:uid="{00000000-0005-0000-0000-0000A7000000}"/>
    <cellStyle name="Comma 140" xfId="82" xr:uid="{00000000-0005-0000-0000-0000A8000000}"/>
    <cellStyle name="Comma 141" xfId="83" xr:uid="{00000000-0005-0000-0000-0000A9000000}"/>
    <cellStyle name="Comma 142" xfId="84" xr:uid="{00000000-0005-0000-0000-0000AA000000}"/>
    <cellStyle name="Comma 143" xfId="85" xr:uid="{00000000-0005-0000-0000-0000AB000000}"/>
    <cellStyle name="Comma 144" xfId="86" xr:uid="{00000000-0005-0000-0000-0000AC000000}"/>
    <cellStyle name="Comma 145" xfId="87" xr:uid="{00000000-0005-0000-0000-0000AD000000}"/>
    <cellStyle name="Comma 146" xfId="88" xr:uid="{00000000-0005-0000-0000-0000AE000000}"/>
    <cellStyle name="Comma 147" xfId="89" xr:uid="{00000000-0005-0000-0000-0000AF000000}"/>
    <cellStyle name="Comma 148" xfId="90" xr:uid="{00000000-0005-0000-0000-0000B0000000}"/>
    <cellStyle name="Comma 149" xfId="91" xr:uid="{00000000-0005-0000-0000-0000B1000000}"/>
    <cellStyle name="Comma 15" xfId="92" xr:uid="{00000000-0005-0000-0000-0000B2000000}"/>
    <cellStyle name="Comma 150" xfId="93" xr:uid="{00000000-0005-0000-0000-0000B3000000}"/>
    <cellStyle name="Comma 151" xfId="94" xr:uid="{00000000-0005-0000-0000-0000B4000000}"/>
    <cellStyle name="Comma 152" xfId="95" xr:uid="{00000000-0005-0000-0000-0000B5000000}"/>
    <cellStyle name="Comma 153" xfId="96" xr:uid="{00000000-0005-0000-0000-0000B6000000}"/>
    <cellStyle name="Comma 154" xfId="97" xr:uid="{00000000-0005-0000-0000-0000B7000000}"/>
    <cellStyle name="Comma 155" xfId="98" xr:uid="{00000000-0005-0000-0000-0000B8000000}"/>
    <cellStyle name="Comma 156" xfId="99" xr:uid="{00000000-0005-0000-0000-0000B9000000}"/>
    <cellStyle name="Comma 157" xfId="100" xr:uid="{00000000-0005-0000-0000-0000BA000000}"/>
    <cellStyle name="Comma 158" xfId="101" xr:uid="{00000000-0005-0000-0000-0000BB000000}"/>
    <cellStyle name="Comma 159" xfId="102" xr:uid="{00000000-0005-0000-0000-0000BC000000}"/>
    <cellStyle name="Comma 16" xfId="103" xr:uid="{00000000-0005-0000-0000-0000BD000000}"/>
    <cellStyle name="Comma 160" xfId="104" xr:uid="{00000000-0005-0000-0000-0000BE000000}"/>
    <cellStyle name="Comma 161" xfId="105" xr:uid="{00000000-0005-0000-0000-0000BF000000}"/>
    <cellStyle name="Comma 162" xfId="106" xr:uid="{00000000-0005-0000-0000-0000C0000000}"/>
    <cellStyle name="Comma 163" xfId="107" xr:uid="{00000000-0005-0000-0000-0000C1000000}"/>
    <cellStyle name="Comma 164" xfId="108" xr:uid="{00000000-0005-0000-0000-0000C2000000}"/>
    <cellStyle name="Comma 165" xfId="109" xr:uid="{00000000-0005-0000-0000-0000C3000000}"/>
    <cellStyle name="Comma 166" xfId="110" xr:uid="{00000000-0005-0000-0000-0000C4000000}"/>
    <cellStyle name="Comma 167" xfId="111" xr:uid="{00000000-0005-0000-0000-0000C5000000}"/>
    <cellStyle name="Comma 168" xfId="112" xr:uid="{00000000-0005-0000-0000-0000C6000000}"/>
    <cellStyle name="Comma 169" xfId="113" xr:uid="{00000000-0005-0000-0000-0000C7000000}"/>
    <cellStyle name="Comma 17" xfId="114" xr:uid="{00000000-0005-0000-0000-0000C8000000}"/>
    <cellStyle name="Comma 170" xfId="115" xr:uid="{00000000-0005-0000-0000-0000C9000000}"/>
    <cellStyle name="Comma 171" xfId="116" xr:uid="{00000000-0005-0000-0000-0000CA000000}"/>
    <cellStyle name="Comma 172" xfId="117" xr:uid="{00000000-0005-0000-0000-0000CB000000}"/>
    <cellStyle name="Comma 173" xfId="118" xr:uid="{00000000-0005-0000-0000-0000CC000000}"/>
    <cellStyle name="Comma 174" xfId="119" xr:uid="{00000000-0005-0000-0000-0000CD000000}"/>
    <cellStyle name="Comma 175" xfId="120" xr:uid="{00000000-0005-0000-0000-0000CE000000}"/>
    <cellStyle name="Comma 176" xfId="121" xr:uid="{00000000-0005-0000-0000-0000CF000000}"/>
    <cellStyle name="Comma 177" xfId="122" xr:uid="{00000000-0005-0000-0000-0000D0000000}"/>
    <cellStyle name="Comma 178" xfId="123" xr:uid="{00000000-0005-0000-0000-0000D1000000}"/>
    <cellStyle name="Comma 179" xfId="124" xr:uid="{00000000-0005-0000-0000-0000D2000000}"/>
    <cellStyle name="Comma 18" xfId="125" xr:uid="{00000000-0005-0000-0000-0000D3000000}"/>
    <cellStyle name="Comma 180" xfId="126" xr:uid="{00000000-0005-0000-0000-0000D4000000}"/>
    <cellStyle name="Comma 181" xfId="127" xr:uid="{00000000-0005-0000-0000-0000D5000000}"/>
    <cellStyle name="Comma 182" xfId="128" xr:uid="{00000000-0005-0000-0000-0000D6000000}"/>
    <cellStyle name="Comma 183" xfId="129" xr:uid="{00000000-0005-0000-0000-0000D7000000}"/>
    <cellStyle name="Comma 184" xfId="130" xr:uid="{00000000-0005-0000-0000-0000D8000000}"/>
    <cellStyle name="Comma 185" xfId="131" xr:uid="{00000000-0005-0000-0000-0000D9000000}"/>
    <cellStyle name="Comma 186" xfId="132" xr:uid="{00000000-0005-0000-0000-0000DA000000}"/>
    <cellStyle name="Comma 187" xfId="133" xr:uid="{00000000-0005-0000-0000-0000DB000000}"/>
    <cellStyle name="Comma 188" xfId="134" xr:uid="{00000000-0005-0000-0000-0000DC000000}"/>
    <cellStyle name="Comma 189" xfId="135" xr:uid="{00000000-0005-0000-0000-0000DD000000}"/>
    <cellStyle name="Comma 19" xfId="136" xr:uid="{00000000-0005-0000-0000-0000DE000000}"/>
    <cellStyle name="Comma 190" xfId="137" xr:uid="{00000000-0005-0000-0000-0000DF000000}"/>
    <cellStyle name="Comma 191" xfId="138" xr:uid="{00000000-0005-0000-0000-0000E0000000}"/>
    <cellStyle name="Comma 192" xfId="139" xr:uid="{00000000-0005-0000-0000-0000E1000000}"/>
    <cellStyle name="Comma 193" xfId="140" xr:uid="{00000000-0005-0000-0000-0000E2000000}"/>
    <cellStyle name="Comma 194" xfId="141" xr:uid="{00000000-0005-0000-0000-0000E3000000}"/>
    <cellStyle name="Comma 195" xfId="142" xr:uid="{00000000-0005-0000-0000-0000E4000000}"/>
    <cellStyle name="Comma 196" xfId="143" xr:uid="{00000000-0005-0000-0000-0000E5000000}"/>
    <cellStyle name="Comma 197" xfId="144" xr:uid="{00000000-0005-0000-0000-0000E6000000}"/>
    <cellStyle name="Comma 198" xfId="145" xr:uid="{00000000-0005-0000-0000-0000E7000000}"/>
    <cellStyle name="Comma 199" xfId="146" xr:uid="{00000000-0005-0000-0000-0000E8000000}"/>
    <cellStyle name="Comma 2" xfId="147" xr:uid="{00000000-0005-0000-0000-0000E9000000}"/>
    <cellStyle name="Comma 20" xfId="148" xr:uid="{00000000-0005-0000-0000-0000EA000000}"/>
    <cellStyle name="Comma 200" xfId="149" xr:uid="{00000000-0005-0000-0000-0000EB000000}"/>
    <cellStyle name="Comma 201" xfId="150" xr:uid="{00000000-0005-0000-0000-0000EC000000}"/>
    <cellStyle name="Comma 202" xfId="151" xr:uid="{00000000-0005-0000-0000-0000ED000000}"/>
    <cellStyle name="Comma 203" xfId="152" xr:uid="{00000000-0005-0000-0000-0000EE000000}"/>
    <cellStyle name="Comma 204" xfId="153" xr:uid="{00000000-0005-0000-0000-0000EF000000}"/>
    <cellStyle name="Comma 205" xfId="154" xr:uid="{00000000-0005-0000-0000-0000F0000000}"/>
    <cellStyle name="Comma 206" xfId="155" xr:uid="{00000000-0005-0000-0000-0000F1000000}"/>
    <cellStyle name="Comma 207" xfId="156" xr:uid="{00000000-0005-0000-0000-0000F2000000}"/>
    <cellStyle name="Comma 208" xfId="157" xr:uid="{00000000-0005-0000-0000-0000F3000000}"/>
    <cellStyle name="Comma 209" xfId="158" xr:uid="{00000000-0005-0000-0000-0000F4000000}"/>
    <cellStyle name="Comma 21" xfId="159" xr:uid="{00000000-0005-0000-0000-0000F5000000}"/>
    <cellStyle name="Comma 210" xfId="160" xr:uid="{00000000-0005-0000-0000-0000F6000000}"/>
    <cellStyle name="Comma 211" xfId="161" xr:uid="{00000000-0005-0000-0000-0000F7000000}"/>
    <cellStyle name="Comma 212" xfId="162" xr:uid="{00000000-0005-0000-0000-0000F8000000}"/>
    <cellStyle name="Comma 213" xfId="163" xr:uid="{00000000-0005-0000-0000-0000F9000000}"/>
    <cellStyle name="Comma 214" xfId="164" xr:uid="{00000000-0005-0000-0000-0000FA000000}"/>
    <cellStyle name="Comma 215" xfId="165" xr:uid="{00000000-0005-0000-0000-0000FB000000}"/>
    <cellStyle name="Comma 216" xfId="166" xr:uid="{00000000-0005-0000-0000-0000FC000000}"/>
    <cellStyle name="Comma 217" xfId="167" xr:uid="{00000000-0005-0000-0000-0000FD000000}"/>
    <cellStyle name="Comma 218" xfId="168" xr:uid="{00000000-0005-0000-0000-0000FE000000}"/>
    <cellStyle name="Comma 219" xfId="169" xr:uid="{00000000-0005-0000-0000-0000FF000000}"/>
    <cellStyle name="Comma 22" xfId="170" xr:uid="{00000000-0005-0000-0000-000000010000}"/>
    <cellStyle name="Comma 220" xfId="171" xr:uid="{00000000-0005-0000-0000-000001010000}"/>
    <cellStyle name="Comma 221" xfId="172" xr:uid="{00000000-0005-0000-0000-000002010000}"/>
    <cellStyle name="Comma 222" xfId="173" xr:uid="{00000000-0005-0000-0000-000003010000}"/>
    <cellStyle name="Comma 223" xfId="174" xr:uid="{00000000-0005-0000-0000-000004010000}"/>
    <cellStyle name="Comma 23" xfId="175" xr:uid="{00000000-0005-0000-0000-000005010000}"/>
    <cellStyle name="Comma 24" xfId="176" xr:uid="{00000000-0005-0000-0000-000006010000}"/>
    <cellStyle name="Comma 25" xfId="177" xr:uid="{00000000-0005-0000-0000-000007010000}"/>
    <cellStyle name="Comma 26" xfId="178" xr:uid="{00000000-0005-0000-0000-000008010000}"/>
    <cellStyle name="Comma 27" xfId="179" xr:uid="{00000000-0005-0000-0000-000009010000}"/>
    <cellStyle name="Comma 28" xfId="180" xr:uid="{00000000-0005-0000-0000-00000A010000}"/>
    <cellStyle name="Comma 29" xfId="181" xr:uid="{00000000-0005-0000-0000-00000B010000}"/>
    <cellStyle name="Comma 3" xfId="182" xr:uid="{00000000-0005-0000-0000-00000C010000}"/>
    <cellStyle name="Comma 30" xfId="183" xr:uid="{00000000-0005-0000-0000-00000D010000}"/>
    <cellStyle name="Comma 31" xfId="184" xr:uid="{00000000-0005-0000-0000-00000E010000}"/>
    <cellStyle name="Comma 32" xfId="185" xr:uid="{00000000-0005-0000-0000-00000F010000}"/>
    <cellStyle name="Comma 33" xfId="186" xr:uid="{00000000-0005-0000-0000-000010010000}"/>
    <cellStyle name="Comma 34" xfId="187" xr:uid="{00000000-0005-0000-0000-000011010000}"/>
    <cellStyle name="Comma 35" xfId="188" xr:uid="{00000000-0005-0000-0000-000012010000}"/>
    <cellStyle name="Comma 36" xfId="189" xr:uid="{00000000-0005-0000-0000-000013010000}"/>
    <cellStyle name="Comma 37" xfId="190" xr:uid="{00000000-0005-0000-0000-000014010000}"/>
    <cellStyle name="Comma 38" xfId="191" xr:uid="{00000000-0005-0000-0000-000015010000}"/>
    <cellStyle name="Comma 39" xfId="192" xr:uid="{00000000-0005-0000-0000-000016010000}"/>
    <cellStyle name="Comma 4" xfId="193" xr:uid="{00000000-0005-0000-0000-000017010000}"/>
    <cellStyle name="Comma 40" xfId="194" xr:uid="{00000000-0005-0000-0000-000018010000}"/>
    <cellStyle name="Comma 41" xfId="195" xr:uid="{00000000-0005-0000-0000-000019010000}"/>
    <cellStyle name="Comma 42" xfId="196" xr:uid="{00000000-0005-0000-0000-00001A010000}"/>
    <cellStyle name="Comma 43" xfId="197" xr:uid="{00000000-0005-0000-0000-00001B010000}"/>
    <cellStyle name="Comma 44" xfId="198" xr:uid="{00000000-0005-0000-0000-00001C010000}"/>
    <cellStyle name="Comma 45" xfId="199" xr:uid="{00000000-0005-0000-0000-00001D010000}"/>
    <cellStyle name="Comma 46" xfId="200" xr:uid="{00000000-0005-0000-0000-00001E010000}"/>
    <cellStyle name="Comma 47" xfId="201" xr:uid="{00000000-0005-0000-0000-00001F010000}"/>
    <cellStyle name="Comma 48" xfId="202" xr:uid="{00000000-0005-0000-0000-000020010000}"/>
    <cellStyle name="Comma 49" xfId="203" xr:uid="{00000000-0005-0000-0000-000021010000}"/>
    <cellStyle name="Comma 5" xfId="204" xr:uid="{00000000-0005-0000-0000-000022010000}"/>
    <cellStyle name="Comma 50" xfId="205" xr:uid="{00000000-0005-0000-0000-000023010000}"/>
    <cellStyle name="Comma 51" xfId="206" xr:uid="{00000000-0005-0000-0000-000024010000}"/>
    <cellStyle name="Comma 52" xfId="207" xr:uid="{00000000-0005-0000-0000-000025010000}"/>
    <cellStyle name="Comma 53" xfId="208" xr:uid="{00000000-0005-0000-0000-000026010000}"/>
    <cellStyle name="Comma 54" xfId="209" xr:uid="{00000000-0005-0000-0000-000027010000}"/>
    <cellStyle name="Comma 55" xfId="210" xr:uid="{00000000-0005-0000-0000-000028010000}"/>
    <cellStyle name="Comma 56" xfId="211" xr:uid="{00000000-0005-0000-0000-000029010000}"/>
    <cellStyle name="Comma 57" xfId="212" xr:uid="{00000000-0005-0000-0000-00002A010000}"/>
    <cellStyle name="Comma 58" xfId="213" xr:uid="{00000000-0005-0000-0000-00002B010000}"/>
    <cellStyle name="Comma 59" xfId="214" xr:uid="{00000000-0005-0000-0000-00002C010000}"/>
    <cellStyle name="Comma 6" xfId="215" xr:uid="{00000000-0005-0000-0000-00002D010000}"/>
    <cellStyle name="Comma 60" xfId="216" xr:uid="{00000000-0005-0000-0000-00002E010000}"/>
    <cellStyle name="Comma 61" xfId="217" xr:uid="{00000000-0005-0000-0000-00002F010000}"/>
    <cellStyle name="Comma 62" xfId="218" xr:uid="{00000000-0005-0000-0000-000030010000}"/>
    <cellStyle name="Comma 63" xfId="219" xr:uid="{00000000-0005-0000-0000-000031010000}"/>
    <cellStyle name="Comma 64" xfId="220" xr:uid="{00000000-0005-0000-0000-000032010000}"/>
    <cellStyle name="Comma 65" xfId="221" xr:uid="{00000000-0005-0000-0000-000033010000}"/>
    <cellStyle name="Comma 66" xfId="222" xr:uid="{00000000-0005-0000-0000-000034010000}"/>
    <cellStyle name="Comma 67" xfId="223" xr:uid="{00000000-0005-0000-0000-000035010000}"/>
    <cellStyle name="Comma 68" xfId="224" xr:uid="{00000000-0005-0000-0000-000036010000}"/>
    <cellStyle name="Comma 69" xfId="225" xr:uid="{00000000-0005-0000-0000-000037010000}"/>
    <cellStyle name="Comma 7" xfId="226" xr:uid="{00000000-0005-0000-0000-000038010000}"/>
    <cellStyle name="Comma 70" xfId="227" xr:uid="{00000000-0005-0000-0000-000039010000}"/>
    <cellStyle name="Comma 71" xfId="228" xr:uid="{00000000-0005-0000-0000-00003A010000}"/>
    <cellStyle name="Comma 72" xfId="229" xr:uid="{00000000-0005-0000-0000-00003B010000}"/>
    <cellStyle name="Comma 73" xfId="230" xr:uid="{00000000-0005-0000-0000-00003C010000}"/>
    <cellStyle name="Comma 74" xfId="231" xr:uid="{00000000-0005-0000-0000-00003D010000}"/>
    <cellStyle name="Comma 75" xfId="232" xr:uid="{00000000-0005-0000-0000-00003E010000}"/>
    <cellStyle name="Comma 76" xfId="233" xr:uid="{00000000-0005-0000-0000-00003F010000}"/>
    <cellStyle name="Comma 77" xfId="234" xr:uid="{00000000-0005-0000-0000-000040010000}"/>
    <cellStyle name="Comma 78" xfId="235" xr:uid="{00000000-0005-0000-0000-000041010000}"/>
    <cellStyle name="Comma 79" xfId="236" xr:uid="{00000000-0005-0000-0000-000042010000}"/>
    <cellStyle name="Comma 8" xfId="237" xr:uid="{00000000-0005-0000-0000-000043010000}"/>
    <cellStyle name="Comma 80" xfId="238" xr:uid="{00000000-0005-0000-0000-000044010000}"/>
    <cellStyle name="Comma 81" xfId="239" xr:uid="{00000000-0005-0000-0000-000045010000}"/>
    <cellStyle name="Comma 82" xfId="240" xr:uid="{00000000-0005-0000-0000-000046010000}"/>
    <cellStyle name="Comma 83" xfId="241" xr:uid="{00000000-0005-0000-0000-000047010000}"/>
    <cellStyle name="Comma 84" xfId="242" xr:uid="{00000000-0005-0000-0000-000048010000}"/>
    <cellStyle name="Comma 85" xfId="243" xr:uid="{00000000-0005-0000-0000-000049010000}"/>
    <cellStyle name="Comma 86" xfId="244" xr:uid="{00000000-0005-0000-0000-00004A010000}"/>
    <cellStyle name="Comma 87" xfId="245" xr:uid="{00000000-0005-0000-0000-00004B010000}"/>
    <cellStyle name="Comma 88" xfId="246" xr:uid="{00000000-0005-0000-0000-00004C010000}"/>
    <cellStyle name="Comma 89" xfId="247" xr:uid="{00000000-0005-0000-0000-00004D010000}"/>
    <cellStyle name="Comma 9" xfId="248" xr:uid="{00000000-0005-0000-0000-00004E010000}"/>
    <cellStyle name="Comma 90" xfId="249" xr:uid="{00000000-0005-0000-0000-00004F010000}"/>
    <cellStyle name="Comma 91" xfId="250" xr:uid="{00000000-0005-0000-0000-000050010000}"/>
    <cellStyle name="Comma 92" xfId="251" xr:uid="{00000000-0005-0000-0000-000051010000}"/>
    <cellStyle name="Comma 93" xfId="252" xr:uid="{00000000-0005-0000-0000-000052010000}"/>
    <cellStyle name="Comma 94" xfId="253" xr:uid="{00000000-0005-0000-0000-000053010000}"/>
    <cellStyle name="Comma 95" xfId="254" xr:uid="{00000000-0005-0000-0000-000054010000}"/>
    <cellStyle name="Comma 96" xfId="255" xr:uid="{00000000-0005-0000-0000-000055010000}"/>
    <cellStyle name="Comma 97" xfId="256" xr:uid="{00000000-0005-0000-0000-000056010000}"/>
    <cellStyle name="Comma 98" xfId="257" xr:uid="{00000000-0005-0000-0000-000057010000}"/>
    <cellStyle name="Comma 99" xfId="258" xr:uid="{00000000-0005-0000-0000-000058010000}"/>
    <cellStyle name="Currency" xfId="2" xr:uid="{00000000-0005-0000-0000-000059010000}"/>
    <cellStyle name="Currency [0]" xfId="3" xr:uid="{00000000-0005-0000-0000-00005A010000}"/>
    <cellStyle name="Currency [0] 2" xfId="259" xr:uid="{00000000-0005-0000-0000-00005B010000}"/>
    <cellStyle name="Currency [0] 3" xfId="260" xr:uid="{00000000-0005-0000-0000-00005C010000}"/>
    <cellStyle name="Currency [0] 4" xfId="261" xr:uid="{00000000-0005-0000-0000-00005D010000}"/>
    <cellStyle name="Currency [0] 5" xfId="262" xr:uid="{00000000-0005-0000-0000-00005E010000}"/>
    <cellStyle name="Currency 10" xfId="263" xr:uid="{00000000-0005-0000-0000-00005F010000}"/>
    <cellStyle name="Currency 100" xfId="264" xr:uid="{00000000-0005-0000-0000-000060010000}"/>
    <cellStyle name="Currency 101" xfId="265" xr:uid="{00000000-0005-0000-0000-000061010000}"/>
    <cellStyle name="Currency 102" xfId="266" xr:uid="{00000000-0005-0000-0000-000062010000}"/>
    <cellStyle name="Currency 103" xfId="267" xr:uid="{00000000-0005-0000-0000-000063010000}"/>
    <cellStyle name="Currency 104" xfId="268" xr:uid="{00000000-0005-0000-0000-000064010000}"/>
    <cellStyle name="Currency 105" xfId="269" xr:uid="{00000000-0005-0000-0000-000065010000}"/>
    <cellStyle name="Currency 106" xfId="270" xr:uid="{00000000-0005-0000-0000-000066010000}"/>
    <cellStyle name="Currency 107" xfId="271" xr:uid="{00000000-0005-0000-0000-000067010000}"/>
    <cellStyle name="Currency 108" xfId="272" xr:uid="{00000000-0005-0000-0000-000068010000}"/>
    <cellStyle name="Currency 109" xfId="273" xr:uid="{00000000-0005-0000-0000-000069010000}"/>
    <cellStyle name="Currency 11" xfId="274" xr:uid="{00000000-0005-0000-0000-00006A010000}"/>
    <cellStyle name="Currency 110" xfId="275" xr:uid="{00000000-0005-0000-0000-00006B010000}"/>
    <cellStyle name="Currency 111" xfId="276" xr:uid="{00000000-0005-0000-0000-00006C010000}"/>
    <cellStyle name="Currency 112" xfId="277" xr:uid="{00000000-0005-0000-0000-00006D010000}"/>
    <cellStyle name="Currency 113" xfId="278" xr:uid="{00000000-0005-0000-0000-00006E010000}"/>
    <cellStyle name="Currency 114" xfId="279" xr:uid="{00000000-0005-0000-0000-00006F010000}"/>
    <cellStyle name="Currency 115" xfId="280" xr:uid="{00000000-0005-0000-0000-000070010000}"/>
    <cellStyle name="Currency 116" xfId="281" xr:uid="{00000000-0005-0000-0000-000071010000}"/>
    <cellStyle name="Currency 117" xfId="282" xr:uid="{00000000-0005-0000-0000-000072010000}"/>
    <cellStyle name="Currency 118" xfId="283" xr:uid="{00000000-0005-0000-0000-000073010000}"/>
    <cellStyle name="Currency 119" xfId="284" xr:uid="{00000000-0005-0000-0000-000074010000}"/>
    <cellStyle name="Currency 12" xfId="285" xr:uid="{00000000-0005-0000-0000-000075010000}"/>
    <cellStyle name="Currency 120" xfId="286" xr:uid="{00000000-0005-0000-0000-000076010000}"/>
    <cellStyle name="Currency 121" xfId="287" xr:uid="{00000000-0005-0000-0000-000077010000}"/>
    <cellStyle name="Currency 122" xfId="288" xr:uid="{00000000-0005-0000-0000-000078010000}"/>
    <cellStyle name="Currency 123" xfId="289" xr:uid="{00000000-0005-0000-0000-000079010000}"/>
    <cellStyle name="Currency 124" xfId="290" xr:uid="{00000000-0005-0000-0000-00007A010000}"/>
    <cellStyle name="Currency 125" xfId="291" xr:uid="{00000000-0005-0000-0000-00007B010000}"/>
    <cellStyle name="Currency 126" xfId="292" xr:uid="{00000000-0005-0000-0000-00007C010000}"/>
    <cellStyle name="Currency 127" xfId="293" xr:uid="{00000000-0005-0000-0000-00007D010000}"/>
    <cellStyle name="Currency 128" xfId="294" xr:uid="{00000000-0005-0000-0000-00007E010000}"/>
    <cellStyle name="Currency 129" xfId="295" xr:uid="{00000000-0005-0000-0000-00007F010000}"/>
    <cellStyle name="Currency 13" xfId="296" xr:uid="{00000000-0005-0000-0000-000080010000}"/>
    <cellStyle name="Currency 130" xfId="297" xr:uid="{00000000-0005-0000-0000-000081010000}"/>
    <cellStyle name="Currency 131" xfId="298" xr:uid="{00000000-0005-0000-0000-000082010000}"/>
    <cellStyle name="Currency 132" xfId="299" xr:uid="{00000000-0005-0000-0000-000083010000}"/>
    <cellStyle name="Currency 133" xfId="300" xr:uid="{00000000-0005-0000-0000-000084010000}"/>
    <cellStyle name="Currency 134" xfId="301" xr:uid="{00000000-0005-0000-0000-000085010000}"/>
    <cellStyle name="Currency 135" xfId="302" xr:uid="{00000000-0005-0000-0000-000086010000}"/>
    <cellStyle name="Currency 136" xfId="303" xr:uid="{00000000-0005-0000-0000-000087010000}"/>
    <cellStyle name="Currency 137" xfId="304" xr:uid="{00000000-0005-0000-0000-000088010000}"/>
    <cellStyle name="Currency 138" xfId="305" xr:uid="{00000000-0005-0000-0000-000089010000}"/>
    <cellStyle name="Currency 139" xfId="306" xr:uid="{00000000-0005-0000-0000-00008A010000}"/>
    <cellStyle name="Currency 14" xfId="307" xr:uid="{00000000-0005-0000-0000-00008B010000}"/>
    <cellStyle name="Currency 140" xfId="308" xr:uid="{00000000-0005-0000-0000-00008C010000}"/>
    <cellStyle name="Currency 141" xfId="309" xr:uid="{00000000-0005-0000-0000-00008D010000}"/>
    <cellStyle name="Currency 142" xfId="310" xr:uid="{00000000-0005-0000-0000-00008E010000}"/>
    <cellStyle name="Currency 143" xfId="311" xr:uid="{00000000-0005-0000-0000-00008F010000}"/>
    <cellStyle name="Currency 144" xfId="312" xr:uid="{00000000-0005-0000-0000-000090010000}"/>
    <cellStyle name="Currency 145" xfId="313" xr:uid="{00000000-0005-0000-0000-000091010000}"/>
    <cellStyle name="Currency 146" xfId="314" xr:uid="{00000000-0005-0000-0000-000092010000}"/>
    <cellStyle name="Currency 147" xfId="315" xr:uid="{00000000-0005-0000-0000-000093010000}"/>
    <cellStyle name="Currency 148" xfId="316" xr:uid="{00000000-0005-0000-0000-000094010000}"/>
    <cellStyle name="Currency 149" xfId="317" xr:uid="{00000000-0005-0000-0000-000095010000}"/>
    <cellStyle name="Currency 15" xfId="318" xr:uid="{00000000-0005-0000-0000-000096010000}"/>
    <cellStyle name="Currency 150" xfId="319" xr:uid="{00000000-0005-0000-0000-000097010000}"/>
    <cellStyle name="Currency 151" xfId="320" xr:uid="{00000000-0005-0000-0000-000098010000}"/>
    <cellStyle name="Currency 152" xfId="321" xr:uid="{00000000-0005-0000-0000-000099010000}"/>
    <cellStyle name="Currency 153" xfId="322" xr:uid="{00000000-0005-0000-0000-00009A010000}"/>
    <cellStyle name="Currency 154" xfId="323" xr:uid="{00000000-0005-0000-0000-00009B010000}"/>
    <cellStyle name="Currency 155" xfId="324" xr:uid="{00000000-0005-0000-0000-00009C010000}"/>
    <cellStyle name="Currency 156" xfId="325" xr:uid="{00000000-0005-0000-0000-00009D010000}"/>
    <cellStyle name="Currency 157" xfId="326" xr:uid="{00000000-0005-0000-0000-00009E010000}"/>
    <cellStyle name="Currency 158" xfId="327" xr:uid="{00000000-0005-0000-0000-00009F010000}"/>
    <cellStyle name="Currency 159" xfId="328" xr:uid="{00000000-0005-0000-0000-0000A0010000}"/>
    <cellStyle name="Currency 16" xfId="329" xr:uid="{00000000-0005-0000-0000-0000A1010000}"/>
    <cellStyle name="Currency 160" xfId="330" xr:uid="{00000000-0005-0000-0000-0000A2010000}"/>
    <cellStyle name="Currency 161" xfId="331" xr:uid="{00000000-0005-0000-0000-0000A3010000}"/>
    <cellStyle name="Currency 162" xfId="332" xr:uid="{00000000-0005-0000-0000-0000A4010000}"/>
    <cellStyle name="Currency 163" xfId="333" xr:uid="{00000000-0005-0000-0000-0000A5010000}"/>
    <cellStyle name="Currency 164" xfId="334" xr:uid="{00000000-0005-0000-0000-0000A6010000}"/>
    <cellStyle name="Currency 165" xfId="335" xr:uid="{00000000-0005-0000-0000-0000A7010000}"/>
    <cellStyle name="Currency 166" xfId="336" xr:uid="{00000000-0005-0000-0000-0000A8010000}"/>
    <cellStyle name="Currency 167" xfId="337" xr:uid="{00000000-0005-0000-0000-0000A9010000}"/>
    <cellStyle name="Currency 168" xfId="338" xr:uid="{00000000-0005-0000-0000-0000AA010000}"/>
    <cellStyle name="Currency 169" xfId="339" xr:uid="{00000000-0005-0000-0000-0000AB010000}"/>
    <cellStyle name="Currency 17" xfId="340" xr:uid="{00000000-0005-0000-0000-0000AC010000}"/>
    <cellStyle name="Currency 170" xfId="341" xr:uid="{00000000-0005-0000-0000-0000AD010000}"/>
    <cellStyle name="Currency 171" xfId="342" xr:uid="{00000000-0005-0000-0000-0000AE010000}"/>
    <cellStyle name="Currency 172" xfId="343" xr:uid="{00000000-0005-0000-0000-0000AF010000}"/>
    <cellStyle name="Currency 173" xfId="344" xr:uid="{00000000-0005-0000-0000-0000B0010000}"/>
    <cellStyle name="Currency 174" xfId="345" xr:uid="{00000000-0005-0000-0000-0000B1010000}"/>
    <cellStyle name="Currency 175" xfId="346" xr:uid="{00000000-0005-0000-0000-0000B2010000}"/>
    <cellStyle name="Currency 176" xfId="347" xr:uid="{00000000-0005-0000-0000-0000B3010000}"/>
    <cellStyle name="Currency 177" xfId="348" xr:uid="{00000000-0005-0000-0000-0000B4010000}"/>
    <cellStyle name="Currency 178" xfId="349" xr:uid="{00000000-0005-0000-0000-0000B5010000}"/>
    <cellStyle name="Currency 179" xfId="350" xr:uid="{00000000-0005-0000-0000-0000B6010000}"/>
    <cellStyle name="Currency 18" xfId="351" xr:uid="{00000000-0005-0000-0000-0000B7010000}"/>
    <cellStyle name="Currency 180" xfId="352" xr:uid="{00000000-0005-0000-0000-0000B8010000}"/>
    <cellStyle name="Currency 181" xfId="353" xr:uid="{00000000-0005-0000-0000-0000B9010000}"/>
    <cellStyle name="Currency 182" xfId="354" xr:uid="{00000000-0005-0000-0000-0000BA010000}"/>
    <cellStyle name="Currency 183" xfId="355" xr:uid="{00000000-0005-0000-0000-0000BB010000}"/>
    <cellStyle name="Currency 184" xfId="356" xr:uid="{00000000-0005-0000-0000-0000BC010000}"/>
    <cellStyle name="Currency 185" xfId="357" xr:uid="{00000000-0005-0000-0000-0000BD010000}"/>
    <cellStyle name="Currency 186" xfId="358" xr:uid="{00000000-0005-0000-0000-0000BE010000}"/>
    <cellStyle name="Currency 187" xfId="359" xr:uid="{00000000-0005-0000-0000-0000BF010000}"/>
    <cellStyle name="Currency 188" xfId="360" xr:uid="{00000000-0005-0000-0000-0000C0010000}"/>
    <cellStyle name="Currency 189" xfId="361" xr:uid="{00000000-0005-0000-0000-0000C1010000}"/>
    <cellStyle name="Currency 19" xfId="362" xr:uid="{00000000-0005-0000-0000-0000C2010000}"/>
    <cellStyle name="Currency 190" xfId="363" xr:uid="{00000000-0005-0000-0000-0000C3010000}"/>
    <cellStyle name="Currency 191" xfId="364" xr:uid="{00000000-0005-0000-0000-0000C4010000}"/>
    <cellStyle name="Currency 192" xfId="365" xr:uid="{00000000-0005-0000-0000-0000C5010000}"/>
    <cellStyle name="Currency 193" xfId="366" xr:uid="{00000000-0005-0000-0000-0000C6010000}"/>
    <cellStyle name="Currency 194" xfId="367" xr:uid="{00000000-0005-0000-0000-0000C7010000}"/>
    <cellStyle name="Currency 195" xfId="368" xr:uid="{00000000-0005-0000-0000-0000C8010000}"/>
    <cellStyle name="Currency 196" xfId="369" xr:uid="{00000000-0005-0000-0000-0000C9010000}"/>
    <cellStyle name="Currency 197" xfId="370" xr:uid="{00000000-0005-0000-0000-0000CA010000}"/>
    <cellStyle name="Currency 198" xfId="371" xr:uid="{00000000-0005-0000-0000-0000CB010000}"/>
    <cellStyle name="Currency 199" xfId="372" xr:uid="{00000000-0005-0000-0000-0000CC010000}"/>
    <cellStyle name="Currency 2" xfId="373" xr:uid="{00000000-0005-0000-0000-0000CD010000}"/>
    <cellStyle name="Currency 20" xfId="374" xr:uid="{00000000-0005-0000-0000-0000CE010000}"/>
    <cellStyle name="Currency 200" xfId="375" xr:uid="{00000000-0005-0000-0000-0000CF010000}"/>
    <cellStyle name="Currency 201" xfId="376" xr:uid="{00000000-0005-0000-0000-0000D0010000}"/>
    <cellStyle name="Currency 202" xfId="377" xr:uid="{00000000-0005-0000-0000-0000D1010000}"/>
    <cellStyle name="Currency 203" xfId="378" xr:uid="{00000000-0005-0000-0000-0000D2010000}"/>
    <cellStyle name="Currency 204" xfId="379" xr:uid="{00000000-0005-0000-0000-0000D3010000}"/>
    <cellStyle name="Currency 205" xfId="380" xr:uid="{00000000-0005-0000-0000-0000D4010000}"/>
    <cellStyle name="Currency 206" xfId="381" xr:uid="{00000000-0005-0000-0000-0000D5010000}"/>
    <cellStyle name="Currency 207" xfId="382" xr:uid="{00000000-0005-0000-0000-0000D6010000}"/>
    <cellStyle name="Currency 208" xfId="383" xr:uid="{00000000-0005-0000-0000-0000D7010000}"/>
    <cellStyle name="Currency 209" xfId="384" xr:uid="{00000000-0005-0000-0000-0000D8010000}"/>
    <cellStyle name="Currency 21" xfId="385" xr:uid="{00000000-0005-0000-0000-0000D9010000}"/>
    <cellStyle name="Currency 210" xfId="386" xr:uid="{00000000-0005-0000-0000-0000DA010000}"/>
    <cellStyle name="Currency 211" xfId="387" xr:uid="{00000000-0005-0000-0000-0000DB010000}"/>
    <cellStyle name="Currency 212" xfId="388" xr:uid="{00000000-0005-0000-0000-0000DC010000}"/>
    <cellStyle name="Currency 213" xfId="389" xr:uid="{00000000-0005-0000-0000-0000DD010000}"/>
    <cellStyle name="Currency 214" xfId="390" xr:uid="{00000000-0005-0000-0000-0000DE010000}"/>
    <cellStyle name="Currency 215" xfId="391" xr:uid="{00000000-0005-0000-0000-0000DF010000}"/>
    <cellStyle name="Currency 216" xfId="392" xr:uid="{00000000-0005-0000-0000-0000E0010000}"/>
    <cellStyle name="Currency 217" xfId="393" xr:uid="{00000000-0005-0000-0000-0000E1010000}"/>
    <cellStyle name="Currency 218" xfId="394" xr:uid="{00000000-0005-0000-0000-0000E2010000}"/>
    <cellStyle name="Currency 219" xfId="395" xr:uid="{00000000-0005-0000-0000-0000E3010000}"/>
    <cellStyle name="Currency 22" xfId="396" xr:uid="{00000000-0005-0000-0000-0000E4010000}"/>
    <cellStyle name="Currency 220" xfId="397" xr:uid="{00000000-0005-0000-0000-0000E5010000}"/>
    <cellStyle name="Currency 221" xfId="398" xr:uid="{00000000-0005-0000-0000-0000E6010000}"/>
    <cellStyle name="Currency 222" xfId="399" xr:uid="{00000000-0005-0000-0000-0000E7010000}"/>
    <cellStyle name="Currency 223" xfId="400" xr:uid="{00000000-0005-0000-0000-0000E8010000}"/>
    <cellStyle name="Currency 23" xfId="401" xr:uid="{00000000-0005-0000-0000-0000E9010000}"/>
    <cellStyle name="Currency 24" xfId="402" xr:uid="{00000000-0005-0000-0000-0000EA010000}"/>
    <cellStyle name="Currency 25" xfId="403" xr:uid="{00000000-0005-0000-0000-0000EB010000}"/>
    <cellStyle name="Currency 26" xfId="404" xr:uid="{00000000-0005-0000-0000-0000EC010000}"/>
    <cellStyle name="Currency 27" xfId="405" xr:uid="{00000000-0005-0000-0000-0000ED010000}"/>
    <cellStyle name="Currency 28" xfId="406" xr:uid="{00000000-0005-0000-0000-0000EE010000}"/>
    <cellStyle name="Currency 29" xfId="407" xr:uid="{00000000-0005-0000-0000-0000EF010000}"/>
    <cellStyle name="Currency 3" xfId="408" xr:uid="{00000000-0005-0000-0000-0000F0010000}"/>
    <cellStyle name="Currency 30" xfId="409" xr:uid="{00000000-0005-0000-0000-0000F1010000}"/>
    <cellStyle name="Currency 31" xfId="410" xr:uid="{00000000-0005-0000-0000-0000F2010000}"/>
    <cellStyle name="Currency 32" xfId="411" xr:uid="{00000000-0005-0000-0000-0000F3010000}"/>
    <cellStyle name="Currency 33" xfId="412" xr:uid="{00000000-0005-0000-0000-0000F4010000}"/>
    <cellStyle name="Currency 34" xfId="413" xr:uid="{00000000-0005-0000-0000-0000F5010000}"/>
    <cellStyle name="Currency 35" xfId="414" xr:uid="{00000000-0005-0000-0000-0000F6010000}"/>
    <cellStyle name="Currency 36" xfId="415" xr:uid="{00000000-0005-0000-0000-0000F7010000}"/>
    <cellStyle name="Currency 37" xfId="416" xr:uid="{00000000-0005-0000-0000-0000F8010000}"/>
    <cellStyle name="Currency 38" xfId="417" xr:uid="{00000000-0005-0000-0000-0000F9010000}"/>
    <cellStyle name="Currency 39" xfId="418" xr:uid="{00000000-0005-0000-0000-0000FA010000}"/>
    <cellStyle name="Currency 4" xfId="419" xr:uid="{00000000-0005-0000-0000-0000FB010000}"/>
    <cellStyle name="Currency 40" xfId="420" xr:uid="{00000000-0005-0000-0000-0000FC010000}"/>
    <cellStyle name="Currency 41" xfId="421" xr:uid="{00000000-0005-0000-0000-0000FD010000}"/>
    <cellStyle name="Currency 42" xfId="422" xr:uid="{00000000-0005-0000-0000-0000FE010000}"/>
    <cellStyle name="Currency 43" xfId="423" xr:uid="{00000000-0005-0000-0000-0000FF010000}"/>
    <cellStyle name="Currency 44" xfId="424" xr:uid="{00000000-0005-0000-0000-000000020000}"/>
    <cellStyle name="Currency 45" xfId="425" xr:uid="{00000000-0005-0000-0000-000001020000}"/>
    <cellStyle name="Currency 46" xfId="426" xr:uid="{00000000-0005-0000-0000-000002020000}"/>
    <cellStyle name="Currency 47" xfId="427" xr:uid="{00000000-0005-0000-0000-000003020000}"/>
    <cellStyle name="Currency 48" xfId="428" xr:uid="{00000000-0005-0000-0000-000004020000}"/>
    <cellStyle name="Currency 49" xfId="429" xr:uid="{00000000-0005-0000-0000-000005020000}"/>
    <cellStyle name="Currency 5" xfId="430" xr:uid="{00000000-0005-0000-0000-000006020000}"/>
    <cellStyle name="Currency 50" xfId="431" xr:uid="{00000000-0005-0000-0000-000007020000}"/>
    <cellStyle name="Currency 51" xfId="432" xr:uid="{00000000-0005-0000-0000-000008020000}"/>
    <cellStyle name="Currency 52" xfId="433" xr:uid="{00000000-0005-0000-0000-000009020000}"/>
    <cellStyle name="Currency 53" xfId="434" xr:uid="{00000000-0005-0000-0000-00000A020000}"/>
    <cellStyle name="Currency 54" xfId="435" xr:uid="{00000000-0005-0000-0000-00000B020000}"/>
    <cellStyle name="Currency 55" xfId="436" xr:uid="{00000000-0005-0000-0000-00000C020000}"/>
    <cellStyle name="Currency 56" xfId="437" xr:uid="{00000000-0005-0000-0000-00000D020000}"/>
    <cellStyle name="Currency 57" xfId="438" xr:uid="{00000000-0005-0000-0000-00000E020000}"/>
    <cellStyle name="Currency 58" xfId="439" xr:uid="{00000000-0005-0000-0000-00000F020000}"/>
    <cellStyle name="Currency 59" xfId="440" xr:uid="{00000000-0005-0000-0000-000010020000}"/>
    <cellStyle name="Currency 6" xfId="441" xr:uid="{00000000-0005-0000-0000-000011020000}"/>
    <cellStyle name="Currency 60" xfId="442" xr:uid="{00000000-0005-0000-0000-000012020000}"/>
    <cellStyle name="Currency 61" xfId="443" xr:uid="{00000000-0005-0000-0000-000013020000}"/>
    <cellStyle name="Currency 62" xfId="444" xr:uid="{00000000-0005-0000-0000-000014020000}"/>
    <cellStyle name="Currency 63" xfId="445" xr:uid="{00000000-0005-0000-0000-000015020000}"/>
    <cellStyle name="Currency 64" xfId="446" xr:uid="{00000000-0005-0000-0000-000016020000}"/>
    <cellStyle name="Currency 65" xfId="447" xr:uid="{00000000-0005-0000-0000-000017020000}"/>
    <cellStyle name="Currency 66" xfId="448" xr:uid="{00000000-0005-0000-0000-000018020000}"/>
    <cellStyle name="Currency 67" xfId="449" xr:uid="{00000000-0005-0000-0000-000019020000}"/>
    <cellStyle name="Currency 68" xfId="450" xr:uid="{00000000-0005-0000-0000-00001A020000}"/>
    <cellStyle name="Currency 69" xfId="451" xr:uid="{00000000-0005-0000-0000-00001B020000}"/>
    <cellStyle name="Currency 7" xfId="452" xr:uid="{00000000-0005-0000-0000-00001C020000}"/>
    <cellStyle name="Currency 70" xfId="453" xr:uid="{00000000-0005-0000-0000-00001D020000}"/>
    <cellStyle name="Currency 71" xfId="454" xr:uid="{00000000-0005-0000-0000-00001E020000}"/>
    <cellStyle name="Currency 72" xfId="455" xr:uid="{00000000-0005-0000-0000-00001F020000}"/>
    <cellStyle name="Currency 73" xfId="456" xr:uid="{00000000-0005-0000-0000-000020020000}"/>
    <cellStyle name="Currency 74" xfId="457" xr:uid="{00000000-0005-0000-0000-000021020000}"/>
    <cellStyle name="Currency 75" xfId="458" xr:uid="{00000000-0005-0000-0000-000022020000}"/>
    <cellStyle name="Currency 76" xfId="459" xr:uid="{00000000-0005-0000-0000-000023020000}"/>
    <cellStyle name="Currency 77" xfId="460" xr:uid="{00000000-0005-0000-0000-000024020000}"/>
    <cellStyle name="Currency 78" xfId="461" xr:uid="{00000000-0005-0000-0000-000025020000}"/>
    <cellStyle name="Currency 79" xfId="462" xr:uid="{00000000-0005-0000-0000-000026020000}"/>
    <cellStyle name="Currency 8" xfId="463" xr:uid="{00000000-0005-0000-0000-000027020000}"/>
    <cellStyle name="Currency 80" xfId="464" xr:uid="{00000000-0005-0000-0000-000028020000}"/>
    <cellStyle name="Currency 81" xfId="465" xr:uid="{00000000-0005-0000-0000-000029020000}"/>
    <cellStyle name="Currency 82" xfId="466" xr:uid="{00000000-0005-0000-0000-00002A020000}"/>
    <cellStyle name="Currency 83" xfId="467" xr:uid="{00000000-0005-0000-0000-00002B020000}"/>
    <cellStyle name="Currency 84" xfId="468" xr:uid="{00000000-0005-0000-0000-00002C020000}"/>
    <cellStyle name="Currency 85" xfId="469" xr:uid="{00000000-0005-0000-0000-00002D020000}"/>
    <cellStyle name="Currency 86" xfId="470" xr:uid="{00000000-0005-0000-0000-00002E020000}"/>
    <cellStyle name="Currency 87" xfId="471" xr:uid="{00000000-0005-0000-0000-00002F020000}"/>
    <cellStyle name="Currency 88" xfId="472" xr:uid="{00000000-0005-0000-0000-000030020000}"/>
    <cellStyle name="Currency 89" xfId="473" xr:uid="{00000000-0005-0000-0000-000031020000}"/>
    <cellStyle name="Currency 9" xfId="474" xr:uid="{00000000-0005-0000-0000-000032020000}"/>
    <cellStyle name="Currency 90" xfId="475" xr:uid="{00000000-0005-0000-0000-000033020000}"/>
    <cellStyle name="Currency 91" xfId="476" xr:uid="{00000000-0005-0000-0000-000034020000}"/>
    <cellStyle name="Currency 92" xfId="477" xr:uid="{00000000-0005-0000-0000-000035020000}"/>
    <cellStyle name="Currency 93" xfId="478" xr:uid="{00000000-0005-0000-0000-000036020000}"/>
    <cellStyle name="Currency 94" xfId="479" xr:uid="{00000000-0005-0000-0000-000037020000}"/>
    <cellStyle name="Currency 95" xfId="480" xr:uid="{00000000-0005-0000-0000-000038020000}"/>
    <cellStyle name="Currency 96" xfId="481" xr:uid="{00000000-0005-0000-0000-000039020000}"/>
    <cellStyle name="Currency 97" xfId="482" xr:uid="{00000000-0005-0000-0000-00003A020000}"/>
    <cellStyle name="Currency 98" xfId="483" xr:uid="{00000000-0005-0000-0000-00003B020000}"/>
    <cellStyle name="Currency 99" xfId="484" xr:uid="{00000000-0005-0000-0000-00003C020000}"/>
    <cellStyle name="Dekorfärg1" xfId="687" builtinId="29" customBuiltin="1"/>
    <cellStyle name="Dekorfärg2" xfId="691" builtinId="33" customBuiltin="1"/>
    <cellStyle name="Dekorfärg3" xfId="695" builtinId="37" customBuiltin="1"/>
    <cellStyle name="Dekorfärg4" xfId="699" builtinId="41" customBuiltin="1"/>
    <cellStyle name="Dekorfärg5" xfId="703" builtinId="45" customBuiltin="1"/>
    <cellStyle name="Dekorfärg6" xfId="707" builtinId="49" customBuiltin="1"/>
    <cellStyle name="Dålig" xfId="677" builtinId="27" customBuiltin="1"/>
    <cellStyle name="Excel Built-in Normal" xfId="485" xr:uid="{00000000-0005-0000-0000-000044020000}"/>
    <cellStyle name="Explanatory Text 2" xfId="486" xr:uid="{00000000-0005-0000-0000-000045020000}"/>
    <cellStyle name="Förklarande text" xfId="685" builtinId="53" customBuiltin="1"/>
    <cellStyle name="Good 2" xfId="487" xr:uid="{00000000-0005-0000-0000-000047020000}"/>
    <cellStyle name="Good 2 2" xfId="625" xr:uid="{00000000-0005-0000-0000-000048020000}"/>
    <cellStyle name="Heading 1 2" xfId="488" xr:uid="{00000000-0005-0000-0000-000049020000}"/>
    <cellStyle name="Heading 2 2" xfId="489" xr:uid="{00000000-0005-0000-0000-00004A020000}"/>
    <cellStyle name="Heading 2 2 2" xfId="626" xr:uid="{00000000-0005-0000-0000-00004B020000}"/>
    <cellStyle name="Heading 3 2" xfId="490" xr:uid="{00000000-0005-0000-0000-00004C020000}"/>
    <cellStyle name="Heading 4 2" xfId="491" xr:uid="{00000000-0005-0000-0000-00004D020000}"/>
    <cellStyle name="Hyperlink" xfId="492" xr:uid="{00000000-0005-0000-0000-00004E020000}"/>
    <cellStyle name="Hyperlink 2" xfId="493" xr:uid="{00000000-0005-0000-0000-00004F020000}"/>
    <cellStyle name="Hyperlink 2 2" xfId="628" xr:uid="{00000000-0005-0000-0000-000050020000}"/>
    <cellStyle name="Hyperlink 3" xfId="494" xr:uid="{00000000-0005-0000-0000-000051020000}"/>
    <cellStyle name="Hyperlink 4" xfId="495" xr:uid="{00000000-0005-0000-0000-000052020000}"/>
    <cellStyle name="Hyperlink 4 2" xfId="629" xr:uid="{00000000-0005-0000-0000-000053020000}"/>
    <cellStyle name="Hyperlink 5" xfId="496" xr:uid="{00000000-0005-0000-0000-000054020000}"/>
    <cellStyle name="Hyperlink 5 2" xfId="497" xr:uid="{00000000-0005-0000-0000-000055020000}"/>
    <cellStyle name="Hyperlink 5 3" xfId="630" xr:uid="{00000000-0005-0000-0000-000056020000}"/>
    <cellStyle name="Hyperlink 6" xfId="498" xr:uid="{00000000-0005-0000-0000-000057020000}"/>
    <cellStyle name="Hyperlink 6 2" xfId="631" xr:uid="{00000000-0005-0000-0000-000058020000}"/>
    <cellStyle name="Hyperlink 7" xfId="499" xr:uid="{00000000-0005-0000-0000-000059020000}"/>
    <cellStyle name="Hyperlink 7 2" xfId="632" xr:uid="{00000000-0005-0000-0000-00005A020000}"/>
    <cellStyle name="Hyperlink 8" xfId="627" xr:uid="{00000000-0005-0000-0000-00005B020000}"/>
    <cellStyle name="Hyperlänk" xfId="829" builtinId="8"/>
    <cellStyle name="Indata" xfId="679" builtinId="20" customBuiltin="1"/>
    <cellStyle name="Input 2" xfId="500" xr:uid="{00000000-0005-0000-0000-00005E020000}"/>
    <cellStyle name="Input 2 2" xfId="633" xr:uid="{00000000-0005-0000-0000-00005F020000}"/>
    <cellStyle name="Kontrollcell" xfId="683" builtinId="23" customBuiltin="1"/>
    <cellStyle name="Linked Cell 2" xfId="501" xr:uid="{00000000-0005-0000-0000-000061020000}"/>
    <cellStyle name="Länkad cell" xfId="682" builtinId="24" customBuiltin="1"/>
    <cellStyle name="Neutral" xfId="678" builtinId="28" customBuiltin="1"/>
    <cellStyle name="Neutral 2" xfId="502" xr:uid="{00000000-0005-0000-0000-000064020000}"/>
    <cellStyle name="Neutral 2 2" xfId="634" xr:uid="{00000000-0005-0000-0000-000065020000}"/>
    <cellStyle name="Normal" xfId="0" builtinId="0"/>
    <cellStyle name="Normal 10" xfId="503" xr:uid="{00000000-0005-0000-0000-000067020000}"/>
    <cellStyle name="Normal 100" xfId="504" xr:uid="{00000000-0005-0000-0000-000068020000}"/>
    <cellStyle name="Normal 118" xfId="505" xr:uid="{00000000-0005-0000-0000-000069020000}"/>
    <cellStyle name="Normal 12" xfId="506" xr:uid="{00000000-0005-0000-0000-00006A020000}"/>
    <cellStyle name="Normal 13" xfId="507" xr:uid="{00000000-0005-0000-0000-00006B020000}"/>
    <cellStyle name="Normal 13 2" xfId="508" xr:uid="{00000000-0005-0000-0000-00006C020000}"/>
    <cellStyle name="Normal 13 2 2" xfId="509" xr:uid="{00000000-0005-0000-0000-00006D020000}"/>
    <cellStyle name="Normal 13 2 2 2" xfId="510" xr:uid="{00000000-0005-0000-0000-00006E020000}"/>
    <cellStyle name="Normal 13 2 2 2 2" xfId="511" xr:uid="{00000000-0005-0000-0000-00006F020000}"/>
    <cellStyle name="Normal 13 2 2 2 2 2" xfId="639" xr:uid="{00000000-0005-0000-0000-000070020000}"/>
    <cellStyle name="Normal 13 2 2 2 2 2 2" xfId="776" xr:uid="{00000000-0005-0000-0000-000071020000}"/>
    <cellStyle name="Normal 13 2 2 2 2 3" xfId="729" xr:uid="{00000000-0005-0000-0000-000072020000}"/>
    <cellStyle name="Normal 13 2 2 2 3" xfId="512" xr:uid="{00000000-0005-0000-0000-000073020000}"/>
    <cellStyle name="Normal 13 2 2 2 3 2" xfId="640" xr:uid="{00000000-0005-0000-0000-000074020000}"/>
    <cellStyle name="Normal 13 2 2 2 3 2 2" xfId="777" xr:uid="{00000000-0005-0000-0000-000075020000}"/>
    <cellStyle name="Normal 13 2 2 2 3 3" xfId="730" xr:uid="{00000000-0005-0000-0000-000076020000}"/>
    <cellStyle name="Normal 13 2 2 2 4" xfId="638" xr:uid="{00000000-0005-0000-0000-000077020000}"/>
    <cellStyle name="Normal 13 2 2 2 4 2" xfId="775" xr:uid="{00000000-0005-0000-0000-000078020000}"/>
    <cellStyle name="Normal 13 2 2 2 5" xfId="728" xr:uid="{00000000-0005-0000-0000-000079020000}"/>
    <cellStyle name="Normal 13 2 2 3" xfId="637" xr:uid="{00000000-0005-0000-0000-00007A020000}"/>
    <cellStyle name="Normal 13 2 2 3 2" xfId="774" xr:uid="{00000000-0005-0000-0000-00007B020000}"/>
    <cellStyle name="Normal 13 2 2 4" xfId="727" xr:uid="{00000000-0005-0000-0000-00007C020000}"/>
    <cellStyle name="Normal 13 2 3" xfId="513" xr:uid="{00000000-0005-0000-0000-00007D020000}"/>
    <cellStyle name="Normal 13 2 3 2" xfId="641" xr:uid="{00000000-0005-0000-0000-00007E020000}"/>
    <cellStyle name="Normal 13 2 3 2 2" xfId="778" xr:uid="{00000000-0005-0000-0000-00007F020000}"/>
    <cellStyle name="Normal 13 2 3 3" xfId="731" xr:uid="{00000000-0005-0000-0000-000080020000}"/>
    <cellStyle name="Normal 13 2 4" xfId="636" xr:uid="{00000000-0005-0000-0000-000081020000}"/>
    <cellStyle name="Normal 13 2 4 2" xfId="773" xr:uid="{00000000-0005-0000-0000-000082020000}"/>
    <cellStyle name="Normal 13 2 5" xfId="726" xr:uid="{00000000-0005-0000-0000-000083020000}"/>
    <cellStyle name="Normal 13 3" xfId="514" xr:uid="{00000000-0005-0000-0000-000084020000}"/>
    <cellStyle name="Normal 13 3 2" xfId="515" xr:uid="{00000000-0005-0000-0000-000085020000}"/>
    <cellStyle name="Normal 13 3 2 2" xfId="643" xr:uid="{00000000-0005-0000-0000-000086020000}"/>
    <cellStyle name="Normal 13 3 2 2 2" xfId="780" xr:uid="{00000000-0005-0000-0000-000087020000}"/>
    <cellStyle name="Normal 13 3 2 3" xfId="733" xr:uid="{00000000-0005-0000-0000-000088020000}"/>
    <cellStyle name="Normal 13 3 3" xfId="642" xr:uid="{00000000-0005-0000-0000-000089020000}"/>
    <cellStyle name="Normal 13 3 3 2" xfId="779" xr:uid="{00000000-0005-0000-0000-00008A020000}"/>
    <cellStyle name="Normal 13 3 4" xfId="732" xr:uid="{00000000-0005-0000-0000-00008B020000}"/>
    <cellStyle name="Normal 13 4" xfId="516" xr:uid="{00000000-0005-0000-0000-00008C020000}"/>
    <cellStyle name="Normal 13 4 2" xfId="644" xr:uid="{00000000-0005-0000-0000-00008D020000}"/>
    <cellStyle name="Normal 13 4 2 2" xfId="781" xr:uid="{00000000-0005-0000-0000-00008E020000}"/>
    <cellStyle name="Normal 13 4 3" xfId="734" xr:uid="{00000000-0005-0000-0000-00008F020000}"/>
    <cellStyle name="Normal 13 5" xfId="635" xr:uid="{00000000-0005-0000-0000-000090020000}"/>
    <cellStyle name="Normal 13 5 2" xfId="772" xr:uid="{00000000-0005-0000-0000-000091020000}"/>
    <cellStyle name="Normal 13 6" xfId="517" xr:uid="{00000000-0005-0000-0000-000092020000}"/>
    <cellStyle name="Normal 13 6 2" xfId="645" xr:uid="{00000000-0005-0000-0000-000093020000}"/>
    <cellStyle name="Normal 13 6 2 2" xfId="782" xr:uid="{00000000-0005-0000-0000-000094020000}"/>
    <cellStyle name="Normal 13 6 3" xfId="735" xr:uid="{00000000-0005-0000-0000-000095020000}"/>
    <cellStyle name="Normal 13 7" xfId="725" xr:uid="{00000000-0005-0000-0000-000096020000}"/>
    <cellStyle name="Normal 13 8" xfId="828" xr:uid="{00000000-0005-0000-0000-000097020000}"/>
    <cellStyle name="Normal 13 9" xfId="827" xr:uid="{00000000-0005-0000-0000-000098020000}"/>
    <cellStyle name="Normal 15" xfId="518" xr:uid="{00000000-0005-0000-0000-000099020000}"/>
    <cellStyle name="Normal 16" xfId="519" xr:uid="{00000000-0005-0000-0000-00009A020000}"/>
    <cellStyle name="Normal 17" xfId="520" xr:uid="{00000000-0005-0000-0000-00009B020000}"/>
    <cellStyle name="Normal 19" xfId="521" xr:uid="{00000000-0005-0000-0000-00009C020000}"/>
    <cellStyle name="Normal 2" xfId="522" xr:uid="{00000000-0005-0000-0000-00009D020000}"/>
    <cellStyle name="Normal 2 2" xfId="523" xr:uid="{00000000-0005-0000-0000-00009E020000}"/>
    <cellStyle name="Normal 2 2 2" xfId="524" xr:uid="{00000000-0005-0000-0000-00009F020000}"/>
    <cellStyle name="Normal 2 2 2 2" xfId="646" xr:uid="{00000000-0005-0000-0000-0000A0020000}"/>
    <cellStyle name="Normal 2 2 2 2 2" xfId="783" xr:uid="{00000000-0005-0000-0000-0000A1020000}"/>
    <cellStyle name="Normal 2 2 2 3" xfId="736" xr:uid="{00000000-0005-0000-0000-0000A2020000}"/>
    <cellStyle name="Normal 2 2 3" xfId="525" xr:uid="{00000000-0005-0000-0000-0000A3020000}"/>
    <cellStyle name="Normal 2 2 3 2" xfId="647" xr:uid="{00000000-0005-0000-0000-0000A4020000}"/>
    <cellStyle name="Normal 2 2 3 2 2" xfId="784" xr:uid="{00000000-0005-0000-0000-0000A5020000}"/>
    <cellStyle name="Normal 2 2 3 3" xfId="737" xr:uid="{00000000-0005-0000-0000-0000A6020000}"/>
    <cellStyle name="Normal 2 3" xfId="526" xr:uid="{00000000-0005-0000-0000-0000A7020000}"/>
    <cellStyle name="Normal 2 3 2" xfId="527" xr:uid="{00000000-0005-0000-0000-0000A8020000}"/>
    <cellStyle name="Normal 2 3 2 2" xfId="648" xr:uid="{00000000-0005-0000-0000-0000A9020000}"/>
    <cellStyle name="Normal 2 3 2 2 2" xfId="785" xr:uid="{00000000-0005-0000-0000-0000AA020000}"/>
    <cellStyle name="Normal 2 3 2 3" xfId="738" xr:uid="{00000000-0005-0000-0000-0000AB020000}"/>
    <cellStyle name="Normal 2 4" xfId="528" xr:uid="{00000000-0005-0000-0000-0000AC020000}"/>
    <cellStyle name="Normal 2 4 2" xfId="529" xr:uid="{00000000-0005-0000-0000-0000AD020000}"/>
    <cellStyle name="Normal 2 4 2 2" xfId="649" xr:uid="{00000000-0005-0000-0000-0000AE020000}"/>
    <cellStyle name="Normal 2 4 2 2 2" xfId="786" xr:uid="{00000000-0005-0000-0000-0000AF020000}"/>
    <cellStyle name="Normal 2 4 2 3" xfId="739" xr:uid="{00000000-0005-0000-0000-0000B0020000}"/>
    <cellStyle name="Normal 2 5" xfId="530" xr:uid="{00000000-0005-0000-0000-0000B1020000}"/>
    <cellStyle name="Normal 23" xfId="531" xr:uid="{00000000-0005-0000-0000-0000B2020000}"/>
    <cellStyle name="Normal 3" xfId="532" xr:uid="{00000000-0005-0000-0000-0000B3020000}"/>
    <cellStyle name="Normal 3 2" xfId="533" xr:uid="{00000000-0005-0000-0000-0000B4020000}"/>
    <cellStyle name="Normal 3 2 11" xfId="534" xr:uid="{00000000-0005-0000-0000-0000B5020000}"/>
    <cellStyle name="Normal 3 2 2" xfId="650" xr:uid="{00000000-0005-0000-0000-0000B6020000}"/>
    <cellStyle name="Normal 3 2 2 2" xfId="787" xr:uid="{00000000-0005-0000-0000-0000B7020000}"/>
    <cellStyle name="Normal 3 2 3" xfId="740" xr:uid="{00000000-0005-0000-0000-0000B8020000}"/>
    <cellStyle name="Normal 3 3" xfId="535" xr:uid="{00000000-0005-0000-0000-0000B9020000}"/>
    <cellStyle name="Normal 3 4" xfId="536" xr:uid="{00000000-0005-0000-0000-0000BA020000}"/>
    <cellStyle name="Normal 3 4 2" xfId="651" xr:uid="{00000000-0005-0000-0000-0000BB020000}"/>
    <cellStyle name="Normal 3 4 2 2" xfId="788" xr:uid="{00000000-0005-0000-0000-0000BC020000}"/>
    <cellStyle name="Normal 3 4 3" xfId="741" xr:uid="{00000000-0005-0000-0000-0000BD020000}"/>
    <cellStyle name="Normal 3 8" xfId="537" xr:uid="{00000000-0005-0000-0000-0000BE020000}"/>
    <cellStyle name="Normal 3 8 2" xfId="538" xr:uid="{00000000-0005-0000-0000-0000BF020000}"/>
    <cellStyle name="Normal 3 8 2 2" xfId="539" xr:uid="{00000000-0005-0000-0000-0000C0020000}"/>
    <cellStyle name="Normal 3 8 2 2 2" xfId="654" xr:uid="{00000000-0005-0000-0000-0000C1020000}"/>
    <cellStyle name="Normal 3 8 2 2 2 2" xfId="791" xr:uid="{00000000-0005-0000-0000-0000C2020000}"/>
    <cellStyle name="Normal 3 8 2 2 3" xfId="744" xr:uid="{00000000-0005-0000-0000-0000C3020000}"/>
    <cellStyle name="Normal 3 8 2 3" xfId="653" xr:uid="{00000000-0005-0000-0000-0000C4020000}"/>
    <cellStyle name="Normal 3 8 2 3 2" xfId="790" xr:uid="{00000000-0005-0000-0000-0000C5020000}"/>
    <cellStyle name="Normal 3 8 2 4" xfId="743" xr:uid="{00000000-0005-0000-0000-0000C6020000}"/>
    <cellStyle name="Normal 3 8 3" xfId="540" xr:uid="{00000000-0005-0000-0000-0000C7020000}"/>
    <cellStyle name="Normal 3 8 3 2" xfId="655" xr:uid="{00000000-0005-0000-0000-0000C8020000}"/>
    <cellStyle name="Normal 3 8 3 2 2" xfId="792" xr:uid="{00000000-0005-0000-0000-0000C9020000}"/>
    <cellStyle name="Normal 3 8 3 3" xfId="745" xr:uid="{00000000-0005-0000-0000-0000CA020000}"/>
    <cellStyle name="Normal 3 8 4" xfId="652" xr:uid="{00000000-0005-0000-0000-0000CB020000}"/>
    <cellStyle name="Normal 3 8 4 2" xfId="789" xr:uid="{00000000-0005-0000-0000-0000CC020000}"/>
    <cellStyle name="Normal 3 8 5" xfId="742" xr:uid="{00000000-0005-0000-0000-0000CD020000}"/>
    <cellStyle name="Normal 4" xfId="541" xr:uid="{00000000-0005-0000-0000-0000CE020000}"/>
    <cellStyle name="Normal 4 2" xfId="542" xr:uid="{00000000-0005-0000-0000-0000CF020000}"/>
    <cellStyle name="Normal 4 2 2" xfId="656" xr:uid="{00000000-0005-0000-0000-0000D0020000}"/>
    <cellStyle name="Normal 4 2 2 2" xfId="793" xr:uid="{00000000-0005-0000-0000-0000D1020000}"/>
    <cellStyle name="Normal 4 2 3" xfId="746" xr:uid="{00000000-0005-0000-0000-0000D2020000}"/>
    <cellStyle name="Normal 4 3" xfId="543" xr:uid="{00000000-0005-0000-0000-0000D3020000}"/>
    <cellStyle name="Normal 4 4" xfId="544" xr:uid="{00000000-0005-0000-0000-0000D4020000}"/>
    <cellStyle name="Normal 4 4 2" xfId="657" xr:uid="{00000000-0005-0000-0000-0000D5020000}"/>
    <cellStyle name="Normal 4 4 2 2" xfId="794" xr:uid="{00000000-0005-0000-0000-0000D6020000}"/>
    <cellStyle name="Normal 4 4 3" xfId="747" xr:uid="{00000000-0005-0000-0000-0000D7020000}"/>
    <cellStyle name="Normal 416" xfId="545" xr:uid="{00000000-0005-0000-0000-0000D8020000}"/>
    <cellStyle name="Normal 417" xfId="546" xr:uid="{00000000-0005-0000-0000-0000D9020000}"/>
    <cellStyle name="Normal 428" xfId="547" xr:uid="{00000000-0005-0000-0000-0000DA020000}"/>
    <cellStyle name="Normal 429" xfId="548" xr:uid="{00000000-0005-0000-0000-0000DB020000}"/>
    <cellStyle name="Normal 486" xfId="549" xr:uid="{00000000-0005-0000-0000-0000DC020000}"/>
    <cellStyle name="Normal 487" xfId="550" xr:uid="{00000000-0005-0000-0000-0000DD020000}"/>
    <cellStyle name="Normal 489" xfId="551" xr:uid="{00000000-0005-0000-0000-0000DE020000}"/>
    <cellStyle name="Normal 490" xfId="552" xr:uid="{00000000-0005-0000-0000-0000DF020000}"/>
    <cellStyle name="Normal 5" xfId="553" xr:uid="{00000000-0005-0000-0000-0000E0020000}"/>
    <cellStyle name="Normal 5 2" xfId="554" xr:uid="{00000000-0005-0000-0000-0000E1020000}"/>
    <cellStyle name="Normal 5 3" xfId="555" xr:uid="{00000000-0005-0000-0000-0000E2020000}"/>
    <cellStyle name="Normal 5 3 2" xfId="658" xr:uid="{00000000-0005-0000-0000-0000E3020000}"/>
    <cellStyle name="Normal 5 3 2 2" xfId="795" xr:uid="{00000000-0005-0000-0000-0000E4020000}"/>
    <cellStyle name="Normal 5 3 3" xfId="748" xr:uid="{00000000-0005-0000-0000-0000E5020000}"/>
    <cellStyle name="Normal 506" xfId="556" xr:uid="{00000000-0005-0000-0000-0000E6020000}"/>
    <cellStyle name="Normal 516" xfId="557" xr:uid="{00000000-0005-0000-0000-0000E7020000}"/>
    <cellStyle name="Normal 517" xfId="558" xr:uid="{00000000-0005-0000-0000-0000E8020000}"/>
    <cellStyle name="Normal 53" xfId="559" xr:uid="{00000000-0005-0000-0000-0000E9020000}"/>
    <cellStyle name="Normal 54" xfId="560" xr:uid="{00000000-0005-0000-0000-0000EA020000}"/>
    <cellStyle name="Normal 542" xfId="561" xr:uid="{00000000-0005-0000-0000-0000EB020000}"/>
    <cellStyle name="Normal 543" xfId="562" xr:uid="{00000000-0005-0000-0000-0000EC020000}"/>
    <cellStyle name="Normal 544" xfId="563" xr:uid="{00000000-0005-0000-0000-0000ED020000}"/>
    <cellStyle name="Normal 547" xfId="564" xr:uid="{00000000-0005-0000-0000-0000EE020000}"/>
    <cellStyle name="Normal 548" xfId="565" xr:uid="{00000000-0005-0000-0000-0000EF020000}"/>
    <cellStyle name="Normal 550" xfId="566" xr:uid="{00000000-0005-0000-0000-0000F0020000}"/>
    <cellStyle name="Normal 571" xfId="567" xr:uid="{00000000-0005-0000-0000-0000F1020000}"/>
    <cellStyle name="Normal 572" xfId="568" xr:uid="{00000000-0005-0000-0000-0000F2020000}"/>
    <cellStyle name="Normal 6" xfId="569" xr:uid="{00000000-0005-0000-0000-0000F3020000}"/>
    <cellStyle name="Normal 6 2" xfId="570" xr:uid="{00000000-0005-0000-0000-0000F4020000}"/>
    <cellStyle name="Normal 6 2 2" xfId="660" xr:uid="{00000000-0005-0000-0000-0000F5020000}"/>
    <cellStyle name="Normal 6 2 2 2" xfId="797" xr:uid="{00000000-0005-0000-0000-0000F6020000}"/>
    <cellStyle name="Normal 6 2 3" xfId="750" xr:uid="{00000000-0005-0000-0000-0000F7020000}"/>
    <cellStyle name="Normal 6 3" xfId="571" xr:uid="{00000000-0005-0000-0000-0000F8020000}"/>
    <cellStyle name="Normal 6 4" xfId="659" xr:uid="{00000000-0005-0000-0000-0000F9020000}"/>
    <cellStyle name="Normal 6 4 2" xfId="796" xr:uid="{00000000-0005-0000-0000-0000FA020000}"/>
    <cellStyle name="Normal 6 5" xfId="749" xr:uid="{00000000-0005-0000-0000-0000FB020000}"/>
    <cellStyle name="Normal 7" xfId="572" xr:uid="{00000000-0005-0000-0000-0000FC020000}"/>
    <cellStyle name="Normal 7 2" xfId="573" xr:uid="{00000000-0005-0000-0000-0000FD020000}"/>
    <cellStyle name="Normal 8" xfId="574" xr:uid="{00000000-0005-0000-0000-0000FE020000}"/>
    <cellStyle name="Normal 9" xfId="711" xr:uid="{00000000-0005-0000-0000-0000FF020000}"/>
    <cellStyle name="Normal 9 2" xfId="825" xr:uid="{00000000-0005-0000-0000-000000030000}"/>
    <cellStyle name="Normal_Sheet1" xfId="575" xr:uid="{00000000-0005-0000-0000-000001030000}"/>
    <cellStyle name="Note 2" xfId="576" xr:uid="{00000000-0005-0000-0000-000002030000}"/>
    <cellStyle name="Note 2 2" xfId="661" xr:uid="{00000000-0005-0000-0000-000003030000}"/>
    <cellStyle name="Note 2 2 2" xfId="798" xr:uid="{00000000-0005-0000-0000-000004030000}"/>
    <cellStyle name="Note 2 3" xfId="751" xr:uid="{00000000-0005-0000-0000-000005030000}"/>
    <cellStyle name="Note 3" xfId="712" xr:uid="{00000000-0005-0000-0000-000006030000}"/>
    <cellStyle name="Note 3 2" xfId="826" xr:uid="{00000000-0005-0000-0000-000007030000}"/>
    <cellStyle name="Output 2" xfId="577" xr:uid="{00000000-0005-0000-0000-000008030000}"/>
    <cellStyle name="Output 2 2" xfId="662" xr:uid="{00000000-0005-0000-0000-000009030000}"/>
    <cellStyle name="Percent" xfId="1" xr:uid="{00000000-0005-0000-0000-00000A030000}"/>
    <cellStyle name="Percent 2" xfId="578" xr:uid="{00000000-0005-0000-0000-00000B030000}"/>
    <cellStyle name="Rubrik" xfId="671" builtinId="15" customBuiltin="1"/>
    <cellStyle name="Rubrik 1" xfId="672" builtinId="16" customBuiltin="1"/>
    <cellStyle name="Rubrik 2" xfId="673" builtinId="17" customBuiltin="1"/>
    <cellStyle name="Rubrik 3" xfId="674" builtinId="18" customBuiltin="1"/>
    <cellStyle name="Rubrik 4" xfId="675" builtinId="19" customBuiltin="1"/>
    <cellStyle name="Standard 3" xfId="579" xr:uid="{00000000-0005-0000-0000-000011030000}"/>
    <cellStyle name="Standard 4" xfId="580" xr:uid="{00000000-0005-0000-0000-000012030000}"/>
    <cellStyle name="Standard 4 2" xfId="581" xr:uid="{00000000-0005-0000-0000-000013030000}"/>
    <cellStyle name="Standard 4 2 2" xfId="582" xr:uid="{00000000-0005-0000-0000-000014030000}"/>
    <cellStyle name="Standard 4 2 2 2" xfId="583" xr:uid="{00000000-0005-0000-0000-000015030000}"/>
    <cellStyle name="Standard 4 2 2 2 2" xfId="666" xr:uid="{00000000-0005-0000-0000-000016030000}"/>
    <cellStyle name="Standard 4 2 2 2 2 2" xfId="802" xr:uid="{00000000-0005-0000-0000-000017030000}"/>
    <cellStyle name="Standard 4 2 2 2 3" xfId="755" xr:uid="{00000000-0005-0000-0000-000018030000}"/>
    <cellStyle name="Standard 4 2 2 3" xfId="665" xr:uid="{00000000-0005-0000-0000-000019030000}"/>
    <cellStyle name="Standard 4 2 2 3 2" xfId="801" xr:uid="{00000000-0005-0000-0000-00001A030000}"/>
    <cellStyle name="Standard 4 2 2 4" xfId="754" xr:uid="{00000000-0005-0000-0000-00001B030000}"/>
    <cellStyle name="Standard 4 2 3" xfId="584" xr:uid="{00000000-0005-0000-0000-00001C030000}"/>
    <cellStyle name="Standard 4 2 3 2" xfId="667" xr:uid="{00000000-0005-0000-0000-00001D030000}"/>
    <cellStyle name="Standard 4 2 3 2 2" xfId="803" xr:uid="{00000000-0005-0000-0000-00001E030000}"/>
    <cellStyle name="Standard 4 2 3 3" xfId="756" xr:uid="{00000000-0005-0000-0000-00001F030000}"/>
    <cellStyle name="Standard 4 2 4" xfId="664" xr:uid="{00000000-0005-0000-0000-000020030000}"/>
    <cellStyle name="Standard 4 2 4 2" xfId="800" xr:uid="{00000000-0005-0000-0000-000021030000}"/>
    <cellStyle name="Standard 4 2 5" xfId="753" xr:uid="{00000000-0005-0000-0000-000022030000}"/>
    <cellStyle name="Standard 4 3" xfId="585" xr:uid="{00000000-0005-0000-0000-000023030000}"/>
    <cellStyle name="Standard 4 3 2" xfId="586" xr:uid="{00000000-0005-0000-0000-000024030000}"/>
    <cellStyle name="Standard 4 3 2 2" xfId="669" xr:uid="{00000000-0005-0000-0000-000025030000}"/>
    <cellStyle name="Standard 4 3 2 2 2" xfId="805" xr:uid="{00000000-0005-0000-0000-000026030000}"/>
    <cellStyle name="Standard 4 3 2 3" xfId="758" xr:uid="{00000000-0005-0000-0000-000027030000}"/>
    <cellStyle name="Standard 4 3 3" xfId="668" xr:uid="{00000000-0005-0000-0000-000028030000}"/>
    <cellStyle name="Standard 4 3 3 2" xfId="804" xr:uid="{00000000-0005-0000-0000-000029030000}"/>
    <cellStyle name="Standard 4 3 4" xfId="757" xr:uid="{00000000-0005-0000-0000-00002A030000}"/>
    <cellStyle name="Standard 4 4" xfId="587" xr:uid="{00000000-0005-0000-0000-00002B030000}"/>
    <cellStyle name="Standard 4 4 2" xfId="670" xr:uid="{00000000-0005-0000-0000-00002C030000}"/>
    <cellStyle name="Standard 4 4 2 2" xfId="806" xr:uid="{00000000-0005-0000-0000-00002D030000}"/>
    <cellStyle name="Standard 4 4 3" xfId="759" xr:uid="{00000000-0005-0000-0000-00002E030000}"/>
    <cellStyle name="Standard 4 5" xfId="663" xr:uid="{00000000-0005-0000-0000-00002F030000}"/>
    <cellStyle name="Standard 4 5 2" xfId="799" xr:uid="{00000000-0005-0000-0000-000030030000}"/>
    <cellStyle name="Standard 4 6" xfId="752" xr:uid="{00000000-0005-0000-0000-000031030000}"/>
    <cellStyle name="Standard 6" xfId="588" xr:uid="{00000000-0005-0000-0000-000032030000}"/>
    <cellStyle name="Summa" xfId="686" builtinId="25" customBuiltin="1"/>
    <cellStyle name="Title 2" xfId="589" xr:uid="{00000000-0005-0000-0000-000034030000}"/>
    <cellStyle name="Total 2" xfId="590" xr:uid="{00000000-0005-0000-0000-000035030000}"/>
    <cellStyle name="Utdata" xfId="680" builtinId="21" customBuiltin="1"/>
    <cellStyle name="Warning Text 2" xfId="591" xr:uid="{00000000-0005-0000-0000-000038030000}"/>
    <cellStyle name="Varningstext" xfId="684" builtinId="11" customBuiltin="1"/>
    <cellStyle name="표준 2" xfId="592" xr:uid="{00000000-0005-0000-0000-000039030000}"/>
    <cellStyle name="一般 7" xfId="593" xr:uid="{00000000-0005-0000-0000-00003A030000}"/>
    <cellStyle name="標準 2" xfId="594" xr:uid="{00000000-0005-0000-0000-00003B030000}"/>
    <cellStyle name="標準 2 2" xfId="595" xr:uid="{00000000-0005-0000-0000-00003C030000}"/>
    <cellStyle name="標準 2 3" xfId="596" xr:uid="{00000000-0005-0000-0000-00003D030000}"/>
  </cellStyles>
  <dxfs count="81">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theme="0" tint="-0.3498947111423078"/>
        </patternFill>
      </fill>
    </dxf>
    <dxf>
      <fill>
        <patternFill>
          <bgColor theme="0" tint="-0.3498947111423078"/>
        </patternFill>
      </fill>
    </dxf>
    <dxf>
      <fill>
        <patternFill>
          <bgColor rgb="FFFF0000"/>
        </patternFill>
      </fill>
    </dxf>
    <dxf>
      <fill>
        <patternFill>
          <bgColor rgb="FFFF0000"/>
        </patternFill>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maria.weibull@ssab.com" TargetMode="External"/><Relationship Id="rId1" Type="http://schemas.openxmlformats.org/officeDocument/2006/relationships/hyperlink" Target="mailto:lars.ottosson@ssab.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20">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50">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20">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0">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45">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5">
      <c r="A56" s="94" t="str">
        <f ca="1">OFFSET(L!$C$1,MATCH("Instructions"&amp;ADDRESS(ROW(),COLUMN(),4),L!$A:$A,0)-1,SL,,)</f>
        <v>9. Smelter City – Provide the city name of where the smelter is located. This field is optional.</v>
      </c>
      <c r="B56" s="180"/>
    </row>
    <row r="57" spans="1:2" ht="30">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45">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05">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20">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5">
      <c r="A74" s="183" t="s">
        <v>0</v>
      </c>
      <c r="B74" s="179"/>
    </row>
    <row r="75" spans="1:2" ht="15.75"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defaultRowHeight="12.75"/>
  <cols>
    <col min="2" max="2" width="27.375" customWidth="1"/>
    <col min="3" max="3" width="15.2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FE11C0F4-CDA3-4BCA-B4BF-1C315A2E21CB}"/>
    </customSheetView>
    <customSheetView guid="{4BDF1A28-30D5-449D-B20E-D6C97EF9FAE1}" showAutoFilter="1">
      <selection activeCell="C1" sqref="C1:D65536"/>
      <pageMargins left="0" right="0" top="0" bottom="0" header="0" footer="0"/>
      <pageSetup orientation="portrait"/>
      <autoFilter ref="B1:C1" xr:uid="{7357D52C-5D71-4FB2-8C52-97E245972AC7}"/>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1"/>
  <sheetViews>
    <sheetView showGridLines="0" topLeftCell="A2" workbookViewId="0">
      <pane xSplit="1" ySplit="11" topLeftCell="B19" activePane="bottomRight" state="frozen"/>
      <selection pane="topRight" activeCell="B24" sqref="B24:J24"/>
      <selection pane="bottomLeft" activeCell="B24" sqref="B24:J24"/>
      <selection pane="bottomRight" activeCell="B19" sqref="B19"/>
    </sheetView>
  </sheetViews>
  <sheetFormatPr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16"/>
      <c r="B2" s="2" t="s">
        <v>1</v>
      </c>
      <c r="C2" s="3"/>
      <c r="D2" s="147"/>
      <c r="E2" s="3"/>
      <c r="F2" s="3"/>
      <c r="G2" s="25"/>
    </row>
    <row r="3" spans="1:7">
      <c r="A3" s="316"/>
      <c r="B3" s="3" t="s">
        <v>2</v>
      </c>
      <c r="C3" s="2"/>
      <c r="D3" s="148"/>
      <c r="E3" s="3"/>
      <c r="F3" s="2"/>
      <c r="G3" s="25"/>
    </row>
    <row r="4" spans="1:7" ht="15">
      <c r="A4" s="316"/>
      <c r="B4" s="184" t="s">
        <v>3</v>
      </c>
      <c r="C4" s="185"/>
      <c r="D4" s="186"/>
      <c r="E4" s="3"/>
      <c r="F4" s="185"/>
      <c r="G4" s="25"/>
    </row>
    <row r="5" spans="1:7">
      <c r="A5" s="316"/>
      <c r="B5" s="190" t="s">
        <v>4</v>
      </c>
      <c r="C5" s="187"/>
      <c r="D5" s="188"/>
      <c r="E5" s="3"/>
      <c r="F5" s="187"/>
      <c r="G5" s="25"/>
    </row>
    <row r="6" spans="1:7">
      <c r="A6" s="316"/>
      <c r="B6" s="3"/>
      <c r="C6" s="3"/>
      <c r="D6" s="147"/>
      <c r="E6" s="3"/>
      <c r="F6" s="3"/>
      <c r="G6" s="25"/>
    </row>
    <row r="7" spans="1:7">
      <c r="A7" s="316"/>
      <c r="B7" s="3"/>
      <c r="C7" s="3"/>
      <c r="D7" s="147"/>
      <c r="E7" s="3"/>
      <c r="F7" s="3"/>
      <c r="G7" s="25"/>
    </row>
    <row r="8" spans="1:7">
      <c r="A8" s="316"/>
      <c r="B8" s="3"/>
      <c r="C8" s="3"/>
      <c r="D8" s="147"/>
      <c r="E8" s="3"/>
      <c r="F8" s="3"/>
      <c r="G8" s="25"/>
    </row>
    <row r="9" spans="1:7" ht="20.100000000000001" customHeight="1">
      <c r="A9" s="316"/>
      <c r="B9" s="319" t="s">
        <v>5</v>
      </c>
      <c r="C9" s="319"/>
      <c r="D9" s="319"/>
      <c r="E9" s="319"/>
      <c r="F9" s="319"/>
      <c r="G9" s="25"/>
    </row>
    <row r="10" spans="1:7" ht="27" customHeight="1">
      <c r="A10" s="316"/>
      <c r="B10" s="320" t="s">
        <v>6</v>
      </c>
      <c r="C10" s="320"/>
      <c r="D10" s="320"/>
      <c r="E10" s="320"/>
      <c r="F10" s="320"/>
      <c r="G10" s="25"/>
    </row>
    <row r="11" spans="1:7" ht="82.5" customHeight="1">
      <c r="A11" s="316"/>
      <c r="B11" s="321"/>
      <c r="C11" s="321"/>
      <c r="D11" s="321"/>
      <c r="E11" s="321"/>
      <c r="F11" s="321"/>
      <c r="G11" s="25"/>
    </row>
    <row r="12" spans="1:7" ht="22.5">
      <c r="A12" s="316"/>
      <c r="B12" s="174" t="s">
        <v>7</v>
      </c>
      <c r="C12" s="175" t="s">
        <v>8</v>
      </c>
      <c r="D12" s="176" t="s">
        <v>9</v>
      </c>
      <c r="E12" s="175" t="s">
        <v>10</v>
      </c>
      <c r="F12" s="175" t="s">
        <v>11</v>
      </c>
      <c r="G12" s="25"/>
    </row>
    <row r="13" spans="1:7" ht="67.5">
      <c r="A13" s="316"/>
      <c r="B13" s="308">
        <v>1</v>
      </c>
      <c r="C13" s="227" t="s">
        <v>12</v>
      </c>
      <c r="D13" s="228">
        <v>44489</v>
      </c>
      <c r="E13" s="227" t="s">
        <v>12669</v>
      </c>
      <c r="F13" s="229" t="s">
        <v>12701</v>
      </c>
      <c r="G13" s="25"/>
    </row>
    <row r="14" spans="1:7" ht="67.5">
      <c r="A14" s="316"/>
      <c r="B14" s="226">
        <v>1.01</v>
      </c>
      <c r="C14" s="227" t="s">
        <v>12</v>
      </c>
      <c r="D14" s="228">
        <v>44523</v>
      </c>
      <c r="E14" s="227" t="s">
        <v>12670</v>
      </c>
      <c r="F14" s="229" t="s">
        <v>12701</v>
      </c>
      <c r="G14" s="25"/>
    </row>
    <row r="15" spans="1:7" ht="67.5">
      <c r="A15" s="316"/>
      <c r="B15" s="226">
        <v>1.02</v>
      </c>
      <c r="C15" s="227" t="s">
        <v>12</v>
      </c>
      <c r="D15" s="228">
        <v>44553</v>
      </c>
      <c r="E15" s="227" t="s">
        <v>12671</v>
      </c>
      <c r="F15" s="229" t="s">
        <v>12701</v>
      </c>
      <c r="G15" s="25"/>
    </row>
    <row r="16" spans="1:7" ht="90">
      <c r="A16" s="316"/>
      <c r="B16" s="226">
        <v>1.1000000000000001</v>
      </c>
      <c r="C16" s="227" t="s">
        <v>12</v>
      </c>
      <c r="D16" s="228">
        <v>44848</v>
      </c>
      <c r="E16" s="227" t="s">
        <v>12695</v>
      </c>
      <c r="F16" s="229" t="s">
        <v>12702</v>
      </c>
      <c r="G16" s="25"/>
    </row>
    <row r="17" spans="1:7" ht="56.25">
      <c r="A17" s="316"/>
      <c r="B17" s="226">
        <v>1.1100000000000001</v>
      </c>
      <c r="C17" s="227" t="s">
        <v>12</v>
      </c>
      <c r="D17" s="228">
        <v>44869</v>
      </c>
      <c r="E17" s="227" t="s">
        <v>12696</v>
      </c>
      <c r="F17" s="229" t="s">
        <v>12702</v>
      </c>
      <c r="G17" s="25"/>
    </row>
    <row r="18" spans="1:7" ht="56.25">
      <c r="A18" s="316"/>
      <c r="B18" s="226">
        <v>1.2</v>
      </c>
      <c r="C18" s="227" t="s">
        <v>12</v>
      </c>
      <c r="D18" s="228">
        <v>45058</v>
      </c>
      <c r="E18" s="227" t="s">
        <v>12749</v>
      </c>
      <c r="F18" s="229" t="s">
        <v>12703</v>
      </c>
      <c r="G18" s="25"/>
    </row>
    <row r="19" spans="1:7" ht="56.25">
      <c r="A19" s="316"/>
      <c r="B19" s="226">
        <v>1.3</v>
      </c>
      <c r="C19" s="227" t="s">
        <v>12</v>
      </c>
      <c r="D19" s="228">
        <v>45408</v>
      </c>
      <c r="E19" s="309" t="s">
        <v>19199</v>
      </c>
      <c r="F19" s="229" t="s">
        <v>12750</v>
      </c>
      <c r="G19" s="25"/>
    </row>
    <row r="20" spans="1:7" ht="13.5" thickBot="1">
      <c r="A20" s="317"/>
      <c r="B20" s="318" t="str">
        <f ca="1">OFFSET(L!$C$1,MATCH("General"&amp;"Cpy",L!$A:$A,0)-1,SL,,)</f>
        <v>© 2024 Responsible Minerals Initiative. All rights reserved.</v>
      </c>
      <c r="C20" s="318"/>
      <c r="D20" s="318"/>
      <c r="E20" s="318"/>
      <c r="F20" s="318"/>
      <c r="G20" s="26"/>
    </row>
    <row r="21" spans="1:7" ht="13.5" thickTop="1"/>
  </sheetData>
  <sheetProtection algorithmName="SHA-512" hashValue="fi/y38rddC+z3QnQfu2cnEmGtHXl3XQ6SynTeQ5+xw84CdkvcKo6JdvoVgdPIubYK5gF++8m7zqNtKRDevWDGA==" saltValue="xCojYRQYMnbqf6OFEls9JA=="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20"/>
    <mergeCell ref="B20:F20"/>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22"/>
      <c r="B1" s="323"/>
      <c r="C1" s="323"/>
      <c r="D1" s="324"/>
    </row>
    <row r="2" spans="1:8" ht="15">
      <c r="A2" s="177"/>
      <c r="B2" s="178" t="str">
        <f ca="1">OFFSET(L!$C$1,MATCH("Definitions"&amp;ADDRESS(ROW(),COLUMN(),4),L!$A:$A,0)-1,SL,,)</f>
        <v>ITEM</v>
      </c>
      <c r="C2" s="178" t="str">
        <f ca="1">OFFSET(L!$C$1,MATCH("Definitions"&amp;ADDRESS(ROW(),COLUMN(),4),L!$A:$A,0)-1,SL,,)</f>
        <v>DEFINITION</v>
      </c>
      <c r="D2" s="326"/>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6"/>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6"/>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6"/>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6"/>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6"/>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6"/>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6"/>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6"/>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6"/>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6"/>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6"/>
      <c r="E13" s="180"/>
    </row>
    <row r="14" spans="1:8" ht="45">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6"/>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6"/>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6"/>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6"/>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6"/>
      <c r="E18" s="180"/>
    </row>
    <row r="19" spans="1:5" ht="15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6"/>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6"/>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6"/>
      <c r="E21" s="180"/>
    </row>
    <row r="22" spans="1:5" ht="15">
      <c r="A22" s="177"/>
      <c r="B22" s="325" t="str">
        <f ca="1">OFFSET(L!$C$1,MATCH("General"&amp;"Cpy",L!$A:$A,0)-1,SL,,)</f>
        <v>© 2024 Responsible Minerals Initiative. All rights reserved.</v>
      </c>
      <c r="C22" s="325"/>
      <c r="D22" s="326"/>
      <c r="E22" s="180"/>
    </row>
    <row r="23" spans="1:5" ht="13.5" thickBot="1">
      <c r="A23" s="181"/>
      <c r="B23" s="182"/>
      <c r="C23" s="182"/>
      <c r="D23" s="327"/>
    </row>
    <row r="24" spans="1:5" ht="13.5" thickTop="1"/>
  </sheetData>
  <sheetProtection algorithmName="SHA-512" hashValue="tsTyH1eroRKVtmJA/XieBwjCp9zSG09tc8I1R77mX+SaoWnKFqi5eEUzUwUNfcWwXZ/6nkXzV2JmuMdD7jPNog==" saltValue="1Rjd0LdRX5zCZ03VPrL4rw=="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topLeftCell="A9" zoomScaleNormal="100" workbookViewId="0">
      <selection activeCell="D26" sqref="D26:E26"/>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67"/>
      <c r="B1" s="368"/>
      <c r="C1" s="368"/>
      <c r="D1" s="368"/>
      <c r="E1" s="368"/>
      <c r="F1" s="368"/>
      <c r="G1" s="368"/>
      <c r="H1" s="368"/>
      <c r="I1" s="368"/>
      <c r="J1" s="368"/>
      <c r="K1" s="369"/>
      <c r="L1" s="103"/>
      <c r="P1" s="3"/>
      <c r="Q1" s="3"/>
      <c r="R1" s="3"/>
      <c r="S1" s="3"/>
      <c r="T1" s="3"/>
      <c r="U1" s="3"/>
      <c r="V1" s="3"/>
      <c r="W1" s="3"/>
      <c r="X1" s="3"/>
      <c r="Y1" s="3"/>
      <c r="Z1" s="3"/>
      <c r="AA1" s="3"/>
      <c r="AB1" s="3"/>
      <c r="AC1" s="3"/>
      <c r="AD1" s="3"/>
      <c r="AE1" s="3"/>
      <c r="AF1" s="3"/>
      <c r="AG1" s="3"/>
      <c r="AH1" s="3"/>
    </row>
    <row r="2" spans="1:34" ht="81.75" customHeight="1">
      <c r="A2" s="28"/>
      <c r="B2" s="304"/>
      <c r="C2" s="29"/>
      <c r="D2" s="370" t="str">
        <f ca="1">OFFSET(L!$C$1,MATCH("Declaration"&amp;ADDRESS(ROW(),COLUMN(),4),L!$A:$A,0)-1,SL,,)</f>
        <v>Extended Mineral Reporting Template (EMRT)</v>
      </c>
      <c r="E2" s="371"/>
      <c r="F2" s="371"/>
      <c r="G2" s="371"/>
      <c r="H2" s="371"/>
      <c r="I2" s="371"/>
      <c r="J2" s="372"/>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19201</v>
      </c>
      <c r="C3" s="12"/>
      <c r="D3" s="31" t="s">
        <v>17</v>
      </c>
      <c r="E3" s="388"/>
      <c r="F3" s="389"/>
      <c r="G3" s="389"/>
      <c r="H3" s="389"/>
      <c r="I3" s="389"/>
      <c r="J3" s="191" t="s">
        <v>12830</v>
      </c>
      <c r="K3" s="30"/>
      <c r="L3" s="103"/>
      <c r="P3" s="39">
        <f>MATCH($D$3,LN,0)</f>
        <v>1</v>
      </c>
    </row>
    <row r="4" spans="1:34" ht="15.75">
      <c r="A4" s="28"/>
      <c r="B4" s="376" t="str">
        <f ca="1">OFFSET(L!$C$1,MATCH("Declaration"&amp;ADDRESS(ROW(),COLUMN(),4),L!$A:$A,0)-1,SL,,)</f>
        <v>The purpose of this document is to collect sourcing information on cobalt or natural mica.</v>
      </c>
      <c r="C4" s="376"/>
      <c r="D4" s="376"/>
      <c r="E4" s="376"/>
      <c r="F4" s="376"/>
      <c r="G4" s="376"/>
      <c r="H4" s="376"/>
      <c r="I4" s="380" t="str">
        <f ca="1">OFFSET(L!$C$1,MATCH("Declaration"&amp;ADDRESS(ROW(),COLUMN(),4),L!$A:$A,0)-1,SL,,)</f>
        <v>Link to Terms &amp; Conditions</v>
      </c>
      <c r="J4" s="380"/>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76" t="str">
        <f ca="1">OFFSET(L!$C$1,MATCH("Declaration"&amp;ADDRESS(ROW(),COLUMN(),4),L!$A:$A,0)-1,SL,,)</f>
        <v>Mandatory fields are noted with an asterisk (*).  Consult the instructions tab for guidance on how to answer each question.</v>
      </c>
      <c r="C6" s="376"/>
      <c r="D6" s="376"/>
      <c r="E6" s="376"/>
      <c r="F6" s="376"/>
      <c r="G6" s="376"/>
      <c r="H6" s="376"/>
      <c r="I6" s="376"/>
      <c r="J6" s="376"/>
      <c r="K6" s="30"/>
      <c r="L6" s="105" t="s">
        <v>18</v>
      </c>
      <c r="P6" s="3"/>
      <c r="Q6" s="3"/>
      <c r="R6" s="3"/>
      <c r="S6" s="3"/>
      <c r="T6" s="3"/>
      <c r="U6" s="3"/>
      <c r="V6" s="3"/>
      <c r="W6" s="3"/>
      <c r="X6" s="3"/>
      <c r="Y6" s="3"/>
      <c r="Z6" s="3"/>
      <c r="AA6" s="3"/>
      <c r="AB6" s="3"/>
      <c r="AC6" s="3"/>
      <c r="AD6" s="3"/>
      <c r="AE6" s="3"/>
      <c r="AF6" s="3"/>
      <c r="AG6" s="3"/>
      <c r="AH6" s="3"/>
    </row>
    <row r="7" spans="1:34" ht="15.75">
      <c r="A7" s="28"/>
      <c r="B7" s="381" t="str">
        <f ca="1">OFFSET(L!$C$1,MATCH("Declaration"&amp;ADDRESS(ROW(),COLUMN(),4),L!$A:$A,0)-1,SL,,)</f>
        <v>Company Information</v>
      </c>
      <c r="C7" s="381"/>
      <c r="D7" s="381"/>
      <c r="E7" s="381"/>
      <c r="F7" s="381"/>
      <c r="G7" s="381"/>
      <c r="H7" s="381"/>
      <c r="I7" s="381"/>
      <c r="J7" s="381"/>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73" t="s">
        <v>19202</v>
      </c>
      <c r="E8" s="374"/>
      <c r="F8" s="374"/>
      <c r="G8" s="374"/>
      <c r="H8" s="374"/>
      <c r="I8" s="374"/>
      <c r="J8" s="375"/>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57" t="s">
        <v>19</v>
      </c>
      <c r="E9" s="358"/>
      <c r="F9" s="358"/>
      <c r="G9" s="359"/>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82" t="str">
        <f ca="1">OFFSET(L!$C$1,MATCH("Declaration"&amp;ADDRESS(ROW(),COLUMN(),4)&amp;LEFT($D$9,1),L!$A:$A,0)-1,SL,,)</f>
        <v>Description of Scope:</v>
      </c>
      <c r="C10" s="113"/>
      <c r="D10" s="377"/>
      <c r="E10" s="378"/>
      <c r="F10" s="378"/>
      <c r="G10" s="378"/>
      <c r="H10" s="378"/>
      <c r="I10" s="378"/>
      <c r="J10" s="379"/>
      <c r="K10" s="30"/>
      <c r="L10" s="105"/>
      <c r="Q10" s="3"/>
      <c r="R10" s="3"/>
      <c r="S10" s="3"/>
      <c r="T10" s="3"/>
      <c r="U10" s="3"/>
      <c r="V10" s="3"/>
      <c r="W10" s="3"/>
      <c r="X10" s="3"/>
      <c r="Y10" s="3"/>
      <c r="Z10" s="3"/>
      <c r="AA10" s="3"/>
      <c r="AB10" s="3"/>
      <c r="AC10" s="3"/>
      <c r="AD10" s="3"/>
      <c r="AE10" s="3"/>
      <c r="AF10" s="3"/>
      <c r="AG10" s="3"/>
      <c r="AH10" s="3"/>
    </row>
    <row r="11" spans="1:34" ht="15.75">
      <c r="A11" s="32"/>
      <c r="B11" s="383"/>
      <c r="C11" s="113"/>
      <c r="D11" s="384" t="str">
        <f ca="1">IF(D9=Q9,OFFSET(L!$C$1,MATCH("Declaration"&amp;ADDRESS(ROW(),COLUMN(),4),L!$A:$A,0)-1,SL,,),"")</f>
        <v/>
      </c>
      <c r="E11" s="385"/>
      <c r="F11" s="385"/>
      <c r="G11" s="385"/>
      <c r="H11" s="385"/>
      <c r="I11" s="385"/>
      <c r="J11" s="386"/>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53" t="s">
        <v>19203</v>
      </c>
      <c r="E12" s="354"/>
      <c r="F12" s="354"/>
      <c r="G12" s="354"/>
      <c r="H12" s="354"/>
      <c r="I12" s="354"/>
      <c r="J12" s="355"/>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53"/>
      <c r="E13" s="354"/>
      <c r="F13" s="354"/>
      <c r="G13" s="354"/>
      <c r="H13" s="354"/>
      <c r="I13" s="354"/>
      <c r="J13" s="355"/>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53" t="s">
        <v>19204</v>
      </c>
      <c r="E14" s="354"/>
      <c r="F14" s="354"/>
      <c r="G14" s="354"/>
      <c r="H14" s="354"/>
      <c r="I14" s="354"/>
      <c r="J14" s="355"/>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53" t="s">
        <v>19205</v>
      </c>
      <c r="E15" s="354"/>
      <c r="F15" s="354"/>
      <c r="G15" s="354"/>
      <c r="H15" s="354"/>
      <c r="I15" s="354"/>
      <c r="J15" s="355"/>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92" t="s">
        <v>19206</v>
      </c>
      <c r="E16" s="393"/>
      <c r="F16" s="393"/>
      <c r="G16" s="393"/>
      <c r="H16" s="393"/>
      <c r="I16" s="393"/>
      <c r="J16" s="394"/>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53" t="s">
        <v>19207</v>
      </c>
      <c r="E17" s="354"/>
      <c r="F17" s="354"/>
      <c r="G17" s="354"/>
      <c r="H17" s="354"/>
      <c r="I17" s="354"/>
      <c r="J17" s="355"/>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53" t="s">
        <v>19208</v>
      </c>
      <c r="E18" s="354"/>
      <c r="F18" s="354"/>
      <c r="G18" s="354"/>
      <c r="H18" s="354"/>
      <c r="I18" s="354"/>
      <c r="J18" s="355"/>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53" t="s">
        <v>19209</v>
      </c>
      <c r="E19" s="354"/>
      <c r="F19" s="354"/>
      <c r="G19" s="354"/>
      <c r="H19" s="354"/>
      <c r="I19" s="354"/>
      <c r="J19" s="355"/>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92" t="s">
        <v>19210</v>
      </c>
      <c r="E20" s="393"/>
      <c r="F20" s="393"/>
      <c r="G20" s="393"/>
      <c r="H20" s="393"/>
      <c r="I20" s="393"/>
      <c r="J20" s="394"/>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53"/>
      <c r="E21" s="354"/>
      <c r="F21" s="354"/>
      <c r="G21" s="354"/>
      <c r="H21" s="354"/>
      <c r="I21" s="354"/>
      <c r="J21" s="355"/>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62">
        <v>45474</v>
      </c>
      <c r="E22" s="363"/>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56"/>
      <c r="E23" s="356"/>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87" t="str">
        <f ca="1">OFFSET(L!$C$1,MATCH("Declaration"&amp;ADDRESS(ROW(),COLUMN(),4),L!$A:$A,0)-1,SL,,)</f>
        <v>Answer the following questions 1 - 7 based on the declaration scope indicated above</v>
      </c>
      <c r="C24" s="387"/>
      <c r="D24" s="387"/>
      <c r="E24" s="387"/>
      <c r="F24" s="387"/>
      <c r="G24" s="387"/>
      <c r="H24" s="387"/>
      <c r="I24" s="387"/>
      <c r="J24" s="387"/>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50" t="str">
        <f ca="1">OFFSET(L!$C$1,MATCH("Declaration"&amp;ADDRESS(ROW(),COLUMN(),4),L!$A:$A,0)-1,SL,,)</f>
        <v>Answer</v>
      </c>
      <c r="E25" s="350"/>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28" t="s">
        <v>22</v>
      </c>
      <c r="E26" s="329"/>
      <c r="F26" s="9"/>
      <c r="G26" s="330" t="s">
        <v>19211</v>
      </c>
      <c r="H26" s="331"/>
      <c r="I26" s="331"/>
      <c r="J26" s="332"/>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28" t="s">
        <v>25</v>
      </c>
      <c r="E27" s="329"/>
      <c r="F27" s="9"/>
      <c r="G27" s="330" t="s">
        <v>19212</v>
      </c>
      <c r="H27" s="331"/>
      <c r="I27" s="331"/>
      <c r="J27" s="332"/>
      <c r="K27" s="30"/>
      <c r="L27" s="106"/>
      <c r="P27" s="39" t="str">
        <f>IF(OR(D$27="No",D$27="Unknown",D$27="Not applicable for this declaration"),"","(*)")</f>
        <v>(*)</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7" t="s">
        <v>22</v>
      </c>
      <c r="E28" s="338"/>
      <c r="F28" s="9"/>
      <c r="G28" s="330"/>
      <c r="H28" s="331"/>
      <c r="I28" s="331"/>
      <c r="J28" s="332"/>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60" t="s">
        <v>22</v>
      </c>
      <c r="E29" s="361"/>
      <c r="F29" s="9"/>
      <c r="G29" s="330"/>
      <c r="H29" s="331"/>
      <c r="I29" s="331"/>
      <c r="J29" s="332"/>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52" t="str">
        <f ca="1">D25</f>
        <v>Answer</v>
      </c>
      <c r="E31" s="352"/>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28"/>
      <c r="E32" s="329"/>
      <c r="F32" s="9"/>
      <c r="G32" s="330"/>
      <c r="H32" s="331"/>
      <c r="I32" s="331"/>
      <c r="J32" s="332"/>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28" t="s">
        <v>25</v>
      </c>
      <c r="E33" s="329"/>
      <c r="F33" s="9"/>
      <c r="G33" s="330" t="s">
        <v>19213</v>
      </c>
      <c r="H33" s="331"/>
      <c r="I33" s="331"/>
      <c r="J33" s="332"/>
      <c r="K33" s="30"/>
      <c r="L33" s="106"/>
      <c r="P33" s="39" t="str">
        <f>IF(OR(D$27="No",D$27="Unknown",D$27="Not applicable for this declaration",D$33="No",D$33="Unknown",D$33="Not applicable for this declaration"),"","(*)")</f>
        <v>(*)</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7" t="s">
        <v>22</v>
      </c>
      <c r="E34" s="338"/>
      <c r="F34" s="9"/>
      <c r="G34" s="330"/>
      <c r="H34" s="331"/>
      <c r="I34" s="331"/>
      <c r="J34" s="332"/>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7" t="s">
        <v>22</v>
      </c>
      <c r="E35" s="338"/>
      <c r="F35" s="9"/>
      <c r="G35" s="330"/>
      <c r="H35" s="331"/>
      <c r="I35" s="331"/>
      <c r="J35" s="332"/>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52" t="str">
        <f ca="1">D25</f>
        <v>Answer</v>
      </c>
      <c r="E37" s="352"/>
      <c r="F37" s="15"/>
      <c r="G37" s="38" t="str">
        <f ca="1">G25</f>
        <v>Comments</v>
      </c>
      <c r="H37" s="366"/>
      <c r="I37" s="366"/>
      <c r="J37" s="366"/>
      <c r="K37" s="30"/>
      <c r="L37" s="100" t="s">
        <v>18</v>
      </c>
      <c r="P37" s="39">
        <f>COUNTIF(D$26:D$27,"No")+COUNTIF(D$26:D$27,"Unknown")+COUNTIF(D$26:D$27,"Not applicable for this declaration")+COUNTIF(D$32:D$33,"No")+COUNTIF(D$32:D$33,"Unknown")+COUNTIF(D$32:D$33,"Not applicable for this declaration")</f>
        <v>1</v>
      </c>
      <c r="Q37" s="39" t="str">
        <f>IF(P37=2,"","(*)")</f>
        <v>(*)</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28"/>
      <c r="E38" s="329"/>
      <c r="F38" s="41"/>
      <c r="G38" s="330"/>
      <c r="H38" s="331"/>
      <c r="I38" s="331"/>
      <c r="J38" s="332"/>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28" t="s">
        <v>25</v>
      </c>
      <c r="E39" s="329"/>
      <c r="F39" s="41"/>
      <c r="G39" s="330" t="s">
        <v>19214</v>
      </c>
      <c r="H39" s="331"/>
      <c r="I39" s="331"/>
      <c r="J39" s="332"/>
      <c r="K39" s="30"/>
      <c r="L39" s="106"/>
      <c r="P39" s="39" t="str">
        <f>IF(OR(D$27="No",D$27="Unknown",D$27="Not applicable for this declaration",D$33="No",D$33="Unknown",D$33="Not applicable for this declaration"),"","(*)")</f>
        <v>(*)</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28"/>
      <c r="E40" s="329"/>
      <c r="F40" s="41"/>
      <c r="G40" s="330"/>
      <c r="H40" s="331"/>
      <c r="I40" s="331"/>
      <c r="J40" s="332"/>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28"/>
      <c r="E41" s="329"/>
      <c r="F41" s="41"/>
      <c r="G41" s="330"/>
      <c r="H41" s="331"/>
      <c r="I41" s="331"/>
      <c r="J41" s="332"/>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52" t="str">
        <f ca="1">D25</f>
        <v>Answer</v>
      </c>
      <c r="E43" s="352"/>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28"/>
      <c r="E44" s="329"/>
      <c r="F44" s="41"/>
      <c r="G44" s="330"/>
      <c r="H44" s="331"/>
      <c r="I44" s="331"/>
      <c r="J44" s="332"/>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28"/>
      <c r="E45" s="329"/>
      <c r="F45" s="41"/>
      <c r="G45" s="330"/>
      <c r="H45" s="331"/>
      <c r="I45" s="331"/>
      <c r="J45" s="332"/>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7"/>
      <c r="E46" s="338"/>
      <c r="F46" s="41"/>
      <c r="G46" s="330"/>
      <c r="H46" s="331"/>
      <c r="I46" s="331"/>
      <c r="J46" s="332"/>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7"/>
      <c r="E47" s="338"/>
      <c r="F47" s="41"/>
      <c r="G47" s="330"/>
      <c r="H47" s="331"/>
      <c r="I47" s="331"/>
      <c r="J47" s="332"/>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52" t="str">
        <f ca="1">D25</f>
        <v>Answer</v>
      </c>
      <c r="E49" s="352"/>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90"/>
      <c r="E50" s="391"/>
      <c r="F50" s="41"/>
      <c r="G50" s="330"/>
      <c r="H50" s="331"/>
      <c r="I50" s="331"/>
      <c r="J50" s="332"/>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90">
        <v>1</v>
      </c>
      <c r="E51" s="391"/>
      <c r="F51" s="41"/>
      <c r="G51" s="330"/>
      <c r="H51" s="331"/>
      <c r="I51" s="331"/>
      <c r="J51" s="332"/>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64"/>
      <c r="E52" s="365"/>
      <c r="F52" s="41"/>
      <c r="G52" s="330"/>
      <c r="H52" s="331"/>
      <c r="I52" s="331"/>
      <c r="J52" s="332"/>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64"/>
      <c r="E53" s="365"/>
      <c r="F53" s="41"/>
      <c r="G53" s="330"/>
      <c r="H53" s="331"/>
      <c r="I53" s="331"/>
      <c r="J53" s="332"/>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52" t="str">
        <f ca="1">D25</f>
        <v>Answer</v>
      </c>
      <c r="E55" s="352"/>
      <c r="F55" s="15"/>
      <c r="G55" s="38" t="str">
        <f ca="1">G25</f>
        <v>Comments</v>
      </c>
      <c r="H55" s="351"/>
      <c r="I55" s="351"/>
      <c r="J55" s="351"/>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48"/>
      <c r="E56" s="349"/>
      <c r="F56" s="41"/>
      <c r="G56" s="330"/>
      <c r="H56" s="331"/>
      <c r="I56" s="331"/>
      <c r="J56" s="332"/>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28" t="s">
        <v>26</v>
      </c>
      <c r="E57" s="329"/>
      <c r="F57" s="41"/>
      <c r="G57" s="330"/>
      <c r="H57" s="331"/>
      <c r="I57" s="331"/>
      <c r="J57" s="332"/>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7"/>
      <c r="E58" s="338"/>
      <c r="F58" s="41"/>
      <c r="G58" s="330"/>
      <c r="H58" s="331"/>
      <c r="I58" s="331"/>
      <c r="J58" s="332"/>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7"/>
      <c r="E59" s="338"/>
      <c r="F59" s="41"/>
      <c r="G59" s="330"/>
      <c r="H59" s="331"/>
      <c r="I59" s="331"/>
      <c r="J59" s="332"/>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52" t="str">
        <f ca="1">D25</f>
        <v>Answer</v>
      </c>
      <c r="E61" s="352"/>
      <c r="F61" s="15"/>
      <c r="G61" s="38" t="str">
        <f ca="1">G25</f>
        <v>Comments</v>
      </c>
      <c r="H61" s="351" t="str">
        <f>IF(Q69="(*)","Click here to enter smelter names","")</f>
        <v/>
      </c>
      <c r="I61" s="351"/>
      <c r="J61" s="351"/>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28"/>
      <c r="E62" s="329"/>
      <c r="F62" s="42"/>
      <c r="G62" s="330"/>
      <c r="H62" s="331"/>
      <c r="I62" s="331"/>
      <c r="J62" s="332"/>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28" t="s">
        <v>26</v>
      </c>
      <c r="E63" s="329"/>
      <c r="F63" s="42"/>
      <c r="G63" s="330"/>
      <c r="H63" s="331"/>
      <c r="I63" s="331"/>
      <c r="J63" s="332"/>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7"/>
      <c r="E64" s="338"/>
      <c r="F64" s="42"/>
      <c r="G64" s="330"/>
      <c r="H64" s="331"/>
      <c r="I64" s="331"/>
      <c r="J64" s="332"/>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7"/>
      <c r="E65" s="338"/>
      <c r="F65" s="44"/>
      <c r="G65" s="330"/>
      <c r="H65" s="331"/>
      <c r="I65" s="331"/>
      <c r="J65" s="332"/>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39" t="str">
        <f ca="1">OFFSET(L!$C$1,MATCH("Declaration"&amp;ADDRESS(ROW(),COLUMN(),4),L!$A:$A,0)-1,SL,,)</f>
        <v>Answer the Following Questions at a Company Level</v>
      </c>
      <c r="C67" s="339"/>
      <c r="D67" s="339"/>
      <c r="E67" s="339"/>
      <c r="F67" s="339"/>
      <c r="G67" s="339"/>
      <c r="H67" s="339"/>
      <c r="I67" s="339"/>
      <c r="J67" s="339"/>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50" t="str">
        <f ca="1">D25</f>
        <v>Answer</v>
      </c>
      <c r="E68" s="350"/>
      <c r="F68" s="47"/>
      <c r="G68" s="350" t="str">
        <f ca="1">G25</f>
        <v>Comments</v>
      </c>
      <c r="H68" s="350" t="e">
        <f>HLOOKUP(SL,LT,$O68,0)</f>
        <v>#NAME?</v>
      </c>
      <c r="I68" s="350"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8" t="s">
        <v>25</v>
      </c>
      <c r="E69" s="329"/>
      <c r="F69" s="51"/>
      <c r="G69" s="330" t="s">
        <v>19215</v>
      </c>
      <c r="H69" s="331"/>
      <c r="I69" s="331"/>
      <c r="J69" s="332"/>
      <c r="K69" s="30"/>
      <c r="L69" s="102" t="s">
        <v>18</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42"/>
      <c r="H70" s="342"/>
      <c r="I70" s="342"/>
      <c r="J70" s="342"/>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28" t="s">
        <v>25</v>
      </c>
      <c r="E71" s="329"/>
      <c r="F71" s="51"/>
      <c r="G71" s="344" t="s">
        <v>19216</v>
      </c>
      <c r="H71" s="345"/>
      <c r="I71" s="345"/>
      <c r="J71" s="346"/>
      <c r="K71" s="30"/>
      <c r="L71" s="102" t="s">
        <v>18</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36"/>
      <c r="E73" s="336"/>
      <c r="F73" s="236"/>
      <c r="G73" s="347"/>
      <c r="H73" s="347"/>
      <c r="I73" s="347"/>
      <c r="J73" s="347"/>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28"/>
      <c r="E74" s="329"/>
      <c r="F74" s="9"/>
      <c r="G74" s="330" t="s">
        <v>19217</v>
      </c>
      <c r="H74" s="331"/>
      <c r="I74" s="331"/>
      <c r="J74" s="332"/>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28" t="s">
        <v>22</v>
      </c>
      <c r="E75" s="329"/>
      <c r="F75" s="9"/>
      <c r="G75" s="330" t="s">
        <v>19218</v>
      </c>
      <c r="H75" s="331"/>
      <c r="I75" s="331"/>
      <c r="J75" s="332"/>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8" t="s">
        <v>25</v>
      </c>
      <c r="E77" s="329"/>
      <c r="F77" s="51"/>
      <c r="G77" s="330" t="s">
        <v>19219</v>
      </c>
      <c r="H77" s="331"/>
      <c r="I77" s="331"/>
      <c r="J77" s="332"/>
      <c r="K77" s="30"/>
      <c r="L77" s="102" t="s">
        <v>18</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40" t="s">
        <v>35</v>
      </c>
      <c r="E79" s="341"/>
      <c r="F79" s="51"/>
      <c r="G79" s="330" t="s">
        <v>19220</v>
      </c>
      <c r="H79" s="331"/>
      <c r="I79" s="331"/>
      <c r="J79" s="332"/>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5.75">
      <c r="A80" s="35"/>
      <c r="B80" s="55"/>
      <c r="C80" s="9"/>
      <c r="D80" s="1"/>
      <c r="E80" s="1"/>
      <c r="F80" s="10"/>
      <c r="G80" s="342"/>
      <c r="H80" s="342"/>
      <c r="I80" s="342"/>
      <c r="J80" s="342"/>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 xml:space="preserve">F. Do you review due diligence information received from your suppliers against your company’s expectations? </v>
      </c>
      <c r="C81" s="51"/>
      <c r="D81" s="328" t="s">
        <v>25</v>
      </c>
      <c r="E81" s="329"/>
      <c r="F81" s="51"/>
      <c r="G81" s="330" t="s">
        <v>19221</v>
      </c>
      <c r="H81" s="331"/>
      <c r="I81" s="331"/>
      <c r="J81" s="332"/>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5.75">
      <c r="A82" s="35"/>
      <c r="B82" s="52"/>
      <c r="C82" s="9"/>
      <c r="D82" s="1"/>
      <c r="E82" s="1"/>
      <c r="F82" s="10"/>
      <c r="G82" s="343"/>
      <c r="H82" s="343"/>
      <c r="I82" s="343"/>
      <c r="J82" s="343"/>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 xml:space="preserve">G. Does your review process include corrective action management? </v>
      </c>
      <c r="C83" s="51"/>
      <c r="D83" s="328" t="s">
        <v>25</v>
      </c>
      <c r="E83" s="329"/>
      <c r="F83" s="51"/>
      <c r="G83" s="330" t="s">
        <v>19221</v>
      </c>
      <c r="H83" s="331"/>
      <c r="I83" s="331"/>
      <c r="J83" s="332"/>
      <c r="K83" s="30"/>
      <c r="L83" s="102" t="s">
        <v>18</v>
      </c>
      <c r="M83" s="101"/>
      <c r="P83" s="3"/>
      <c r="Q83" s="3"/>
      <c r="R83" s="3"/>
      <c r="S83" s="3"/>
      <c r="T83" s="3"/>
      <c r="U83" s="3"/>
      <c r="V83" s="3"/>
      <c r="W83" s="3"/>
      <c r="X83" s="3"/>
      <c r="Y83" s="3">
        <v>83</v>
      </c>
      <c r="Z83" s="3"/>
      <c r="AA83" s="3"/>
      <c r="AB83" s="3"/>
      <c r="AC83" s="3"/>
      <c r="AD83" s="3"/>
      <c r="AE83" s="3"/>
      <c r="AF83" s="3"/>
      <c r="AG83" s="3"/>
      <c r="AH83" s="3"/>
    </row>
    <row r="84" spans="1:34" ht="15">
      <c r="A84" s="35"/>
      <c r="B84" s="335" t="str">
        <f>IF(OR($D$8="",$I$3=""),"","Click here to check required fields completion")</f>
        <v/>
      </c>
      <c r="C84" s="335"/>
      <c r="D84" s="335"/>
      <c r="E84" s="335"/>
      <c r="F84" s="335"/>
      <c r="G84" s="335"/>
      <c r="H84" s="335"/>
      <c r="I84" s="335"/>
      <c r="J84" s="335"/>
      <c r="K84" s="30"/>
      <c r="L84" s="103"/>
      <c r="P84" s="3"/>
      <c r="Q84" s="3"/>
      <c r="R84" s="3"/>
      <c r="S84" s="3"/>
      <c r="T84" s="3"/>
      <c r="U84" s="3"/>
      <c r="V84" s="3"/>
      <c r="W84" s="3"/>
      <c r="X84" s="3"/>
      <c r="Y84" s="3">
        <v>86</v>
      </c>
      <c r="Z84" s="3"/>
      <c r="AA84" s="3"/>
      <c r="AB84" s="3"/>
      <c r="AC84" s="3"/>
      <c r="AD84" s="3"/>
      <c r="AE84" s="3"/>
      <c r="AF84" s="3"/>
      <c r="AG84" s="3"/>
      <c r="AH84" s="3"/>
    </row>
    <row r="85" spans="1:34" ht="15.75" thickBot="1">
      <c r="A85" s="333" t="str">
        <f ca="1">OFFSET(L!$C$1,MATCH("General"&amp;"Cpy",L!$A:$A,0)-1,SL,,)</f>
        <v>© 2024 Responsible Minerals Initiative. All rights reserved.</v>
      </c>
      <c r="B85" s="334"/>
      <c r="C85" s="334"/>
      <c r="D85" s="334"/>
      <c r="E85" s="334"/>
      <c r="F85" s="334"/>
      <c r="G85" s="334"/>
      <c r="H85" s="334"/>
      <c r="I85" s="334"/>
      <c r="J85" s="334"/>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25</v>
      </c>
    </row>
    <row r="91" spans="1:34" ht="15.75" hidden="1">
      <c r="B91" s="173" t="s">
        <v>22</v>
      </c>
    </row>
    <row r="92" spans="1:34" ht="15.75" hidden="1">
      <c r="B92" s="173" t="s">
        <v>26</v>
      </c>
    </row>
    <row r="93" spans="1:34" ht="15.75" hidden="1">
      <c r="B93" s="173" t="s">
        <v>27</v>
      </c>
    </row>
    <row r="94" spans="1:34" ht="15.75" hidden="1">
      <c r="B94" s="173" t="s">
        <v>25</v>
      </c>
    </row>
    <row r="95" spans="1:34" ht="15.75" hidden="1">
      <c r="B95" s="173" t="s">
        <v>22</v>
      </c>
    </row>
    <row r="96" spans="1:34" ht="15.75" hidden="1">
      <c r="B96" s="173" t="s">
        <v>26</v>
      </c>
    </row>
    <row r="97" spans="2:2" ht="15.75" hidden="1">
      <c r="B97" s="173" t="s">
        <v>28</v>
      </c>
    </row>
    <row r="98" spans="2:2" ht="15.75" hidden="1">
      <c r="B98" s="194">
        <v>1</v>
      </c>
    </row>
    <row r="99" spans="2:2" ht="15.75" hidden="1">
      <c r="B99" s="173" t="s">
        <v>29</v>
      </c>
    </row>
    <row r="100" spans="2:2" ht="15.75" hidden="1">
      <c r="B100" s="173" t="s">
        <v>30</v>
      </c>
    </row>
    <row r="101" spans="2:2" ht="15.75" hidden="1">
      <c r="B101" s="173" t="s">
        <v>31</v>
      </c>
    </row>
    <row r="102" spans="2:2" ht="15.75" hidden="1">
      <c r="B102" s="173" t="s">
        <v>32</v>
      </c>
    </row>
    <row r="103" spans="2:2" ht="15.75" hidden="1">
      <c r="B103" s="173" t="s">
        <v>33</v>
      </c>
    </row>
    <row r="104" spans="2:2" ht="15.75" hidden="1">
      <c r="B104" s="173" t="s">
        <v>34</v>
      </c>
    </row>
    <row r="105" spans="2:2" ht="15.75" hidden="1">
      <c r="B105" s="173" t="s">
        <v>25</v>
      </c>
    </row>
    <row r="106" spans="2:2" ht="15.75" hidden="1">
      <c r="B106" s="173" t="s">
        <v>22</v>
      </c>
    </row>
    <row r="107" spans="2:2" ht="15.75" hidden="1">
      <c r="B107" s="173" t="s">
        <v>34</v>
      </c>
    </row>
    <row r="108" spans="2:2" ht="15.75" hidden="1">
      <c r="B108" s="173" t="s">
        <v>35</v>
      </c>
    </row>
    <row r="109" spans="2:2" ht="15.75" hidden="1">
      <c r="B109" s="173" t="s">
        <v>22</v>
      </c>
    </row>
    <row r="110" spans="2:2" ht="15.75" hidden="1">
      <c r="B110" s="173" t="s">
        <v>25</v>
      </c>
    </row>
    <row r="111" spans="2:2" ht="15.75" hidden="1">
      <c r="B111" s="173" t="s">
        <v>22</v>
      </c>
    </row>
    <row r="112" spans="2:2" ht="15.75" hidden="1">
      <c r="B112" s="173" t="s">
        <v>26</v>
      </c>
    </row>
    <row r="113" spans="2:2" ht="15.75" hidden="1">
      <c r="B113" s="173" t="s">
        <v>36</v>
      </c>
    </row>
    <row r="114" spans="2:2" ht="15.75" hidden="1">
      <c r="B114" s="173" t="s">
        <v>37</v>
      </c>
    </row>
    <row r="115" spans="2:2" ht="15.75" hidden="1">
      <c r="B115" s="173" t="s">
        <v>38</v>
      </c>
    </row>
    <row r="116" spans="2:2" ht="15.75" hidden="1">
      <c r="B116" s="173" t="s">
        <v>39</v>
      </c>
    </row>
    <row r="117" spans="2:2" ht="15.75" hidden="1">
      <c r="B117" s="173" t="s">
        <v>22</v>
      </c>
    </row>
    <row r="118" spans="2:2" ht="15.75" hidden="1">
      <c r="B118" s="173" t="s">
        <v>25</v>
      </c>
    </row>
    <row r="119" spans="2:2" ht="15.75" hidden="1">
      <c r="B119" s="173" t="s">
        <v>40</v>
      </c>
    </row>
    <row r="120" spans="2:2" ht="15.75"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16">
    <cfRule type="expression" dxfId="80" priority="141" stopIfTrue="1">
      <formula>IF($D$16="",TRUE)</formula>
    </cfRule>
  </conditionalFormatting>
  <conditionalFormatting sqref="D20">
    <cfRule type="expression" dxfId="79" priority="22" stopIfTrue="1">
      <formula>IF($D$20="",TRUE)</formula>
    </cfRule>
  </conditionalFormatting>
  <conditionalFormatting sqref="D28 D40 D46 D52 D58 D64">
    <cfRule type="expression" dxfId="78" priority="20">
      <formula>IF($D$28="No",TRUE)</formula>
    </cfRule>
  </conditionalFormatting>
  <conditionalFormatting sqref="D29 D41 D47 D53 D59 D65">
    <cfRule type="expression" dxfId="77" priority="19">
      <formula>IF($D$29="No",TRUE)</formula>
    </cfRule>
  </conditionalFormatting>
  <conditionalFormatting sqref="D34">
    <cfRule type="expression" dxfId="76" priority="11">
      <formula>IF($D$28="No",TRUE)</formula>
    </cfRule>
  </conditionalFormatting>
  <conditionalFormatting sqref="D35">
    <cfRule type="expression" dxfId="75" priority="10">
      <formula>IF($D$29="No",TRUE)</formula>
    </cfRule>
  </conditionalFormatting>
  <conditionalFormatting sqref="D40 D46 D52 D58 D64">
    <cfRule type="expression" dxfId="74" priority="149" stopIfTrue="1">
      <formula>IF(AND(OR($D$28="Yes",$D$28=""),D40=""),1,0)</formula>
    </cfRule>
  </conditionalFormatting>
  <conditionalFormatting sqref="D22:E22">
    <cfRule type="expression" dxfId="73" priority="146" stopIfTrue="1">
      <formula>IF($D$22="",TRUE)</formula>
    </cfRule>
  </conditionalFormatting>
  <conditionalFormatting sqref="D26:E26">
    <cfRule type="expression" dxfId="72" priority="124" stopIfTrue="1">
      <formula>IF($D$26="",TRUE)</formula>
    </cfRule>
  </conditionalFormatting>
  <conditionalFormatting sqref="D27:E27">
    <cfRule type="expression" dxfId="71" priority="131" stopIfTrue="1">
      <formula>IF($D$27="",TRUE)</formula>
    </cfRule>
  </conditionalFormatting>
  <conditionalFormatting sqref="D32:E32">
    <cfRule type="expression" dxfId="70" priority="9" stopIfTrue="1">
      <formula>IF(AND(OR($D$26="Yes",$D$26=""),$D$32=""),1,0)</formula>
    </cfRule>
    <cfRule type="expression" dxfId="69" priority="13" stopIfTrue="1">
      <formula>IF($P$26="",TRUE)</formula>
    </cfRule>
  </conditionalFormatting>
  <conditionalFormatting sqref="D33:E33">
    <cfRule type="expression" dxfId="68" priority="12" stopIfTrue="1">
      <formula>IF(AND(OR($D$27="Yes",$D$27=""),$D$33=""),1,0)</formula>
    </cfRule>
    <cfRule type="expression" dxfId="67" priority="14" stopIfTrue="1">
      <formula>IF($P$27="",TRUE)</formula>
    </cfRule>
  </conditionalFormatting>
  <conditionalFormatting sqref="D38:E38 D44:E44 D50:E50 D56:E56 D62:E62">
    <cfRule type="expression" dxfId="66" priority="40" stopIfTrue="1">
      <formula>IF(AND(OR($D$26="No",$D$26="Unknown",$D$26="Not applicable for this declaration",$D$32="No",$D$32="Unknown"),D38=""),1,0)</formula>
    </cfRule>
    <cfRule type="expression" dxfId="65" priority="41" stopIfTrue="1">
      <formula>IF(AND(OR($D$26="Yes",$D$26=""),D38=""),1,0)</formula>
    </cfRule>
  </conditionalFormatting>
  <conditionalFormatting sqref="D39:E39 D45:E45 D51:E51 D57:E57 D63:E63">
    <cfRule type="expression" dxfId="64" priority="147" stopIfTrue="1">
      <formula>IF(AND(OR($D$27="No",$D$27="Unknown",$D$27="Not applicable for this declaration",$D$33="No",$D$33="Unknown"),D39=""),1,0)</formula>
    </cfRule>
    <cfRule type="expression" dxfId="63" priority="148" stopIfTrue="1">
      <formula>IF(AND(OR($D$27="Yes",$D$27=""),D39=""),1,0)</formula>
    </cfRule>
  </conditionalFormatting>
  <conditionalFormatting sqref="D40:E40 D46:E46 D52:E52 D58:E58 D64:E64">
    <cfRule type="expression" dxfId="62" priority="36" stopIfTrue="1">
      <formula>$P$28=""</formula>
    </cfRule>
  </conditionalFormatting>
  <conditionalFormatting sqref="D41:E41 D47:E47 D53:E53 D59:E59 D65:E65">
    <cfRule type="expression" dxfId="61" priority="151" stopIfTrue="1">
      <formula>$P$29=""</formula>
    </cfRule>
    <cfRule type="expression" dxfId="60" priority="152" stopIfTrue="1">
      <formula>IF(AND(OR($D$29="Yes",$D$29=""),D41=""),1,0)</formula>
    </cfRule>
  </conditionalFormatting>
  <conditionalFormatting sqref="D69:E69 D71:E71 D77:E77 D79:E79 D81:E81 D83:E83">
    <cfRule type="expression" dxfId="59" priority="3" stopIfTrue="1">
      <formula>AND(OR($D$26="No",$D$26="Unknown",$D$26="Not applicable for this declaration"),OR($D$27="No",$D$27="Unknown",$D$27="Not applicable for this declaration"))</formula>
    </cfRule>
    <cfRule type="expression" dxfId="58" priority="4" stopIfTrue="1">
      <formula>IF(D69="",TRUE)</formula>
    </cfRule>
  </conditionalFormatting>
  <conditionalFormatting sqref="D74:E74">
    <cfRule type="expression" dxfId="57" priority="2" stopIfTrue="1">
      <formula>IF(AND(OR($D$26="No",$D$26="Unknown",$D$26="Not applicable for this declaration",$D$32="No",$D$32="Unknown"),D74=""),1,0)</formula>
    </cfRule>
    <cfRule type="expression" dxfId="56" priority="6" stopIfTrue="1">
      <formula>IF(AND(OR($D$26="Yes",$D$26=""),D74=""),1,0)</formula>
    </cfRule>
  </conditionalFormatting>
  <conditionalFormatting sqref="D75:E75">
    <cfRule type="expression" dxfId="55" priority="8" stopIfTrue="1">
      <formula>IF(AND(OR($D$27="Yes",$D$27=""),D75=""),1,0)</formula>
    </cfRule>
    <cfRule type="expression" dxfId="54" priority="1" stopIfTrue="1">
      <formula>IF(AND(OR($D$27="No",$D$27="Unknown",$D$27="Not applicable for this declaration",$D$33="No",$D$33="Unknown"),D75=""),1,0)</formula>
    </cfRule>
  </conditionalFormatting>
  <conditionalFormatting sqref="D9:G9">
    <cfRule type="expression" dxfId="53" priority="139" stopIfTrue="1">
      <formula>IF($D$9="",TRUE)</formula>
    </cfRule>
  </conditionalFormatting>
  <conditionalFormatting sqref="D8:J8">
    <cfRule type="expression" dxfId="52" priority="138" stopIfTrue="1">
      <formula>IF($D$8="",TRUE)</formula>
    </cfRule>
  </conditionalFormatting>
  <conditionalFormatting sqref="D10:J10">
    <cfRule type="expression" dxfId="51" priority="43" stopIfTrue="1">
      <formula>IF($D$9=$Q$9,TRUE)</formula>
    </cfRule>
    <cfRule type="expression" dxfId="50" priority="153" stopIfTrue="1">
      <formula>IF(AND($D$10="",$D$9=$R$9),TRUE)</formula>
    </cfRule>
  </conditionalFormatting>
  <conditionalFormatting sqref="D15:J15">
    <cfRule type="expression" dxfId="49" priority="140" stopIfTrue="1">
      <formula>IF($D$15="",TRUE)</formula>
    </cfRule>
  </conditionalFormatting>
  <conditionalFormatting sqref="D17:J17">
    <cfRule type="expression" dxfId="48" priority="142" stopIfTrue="1">
      <formula>IF($D$17="",TRUE)</formula>
    </cfRule>
  </conditionalFormatting>
  <conditionalFormatting sqref="D18:J18">
    <cfRule type="expression" dxfId="47" priority="143" stopIfTrue="1">
      <formula>IF($D$18="",TRUE)</formula>
    </cfRule>
  </conditionalFormatting>
  <conditionalFormatting sqref="G71:J71">
    <cfRule type="expression" dxfId="46" priority="16">
      <formula>IF(AND($D$71="Yes",$G$71=""),TRUE)</formula>
    </cfRule>
  </conditionalFormatting>
  <conditionalFormatting sqref="G79:J79">
    <cfRule type="expression" dxfId="45" priority="34" stopIfTrue="1">
      <formula>IF(AND($D$79="Yes, using other format (describe)",$G$79=""),TRUE)</formula>
    </cfRule>
  </conditionalFormatting>
  <conditionalFormatting sqref="G81:J81">
    <cfRule type="expression" dxfId="44" priority="15">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00000000-0002-0000-0300-000009000000}">
      <formula1>$B$110:$B$113</formula1>
    </dataValidation>
    <dataValidation type="list" allowBlank="1" showInputMessage="1" showErrorMessage="1" sqref="D26:E27" xr:uid="{00000000-0002-0000-0300-00000A000000}">
      <formula1>$B$90:$B$93</formula1>
    </dataValidation>
    <dataValidation type="list" allowBlank="1" showInputMessage="1" showErrorMessage="1" sqref="D75:E75" xr:uid="{00000000-0002-0000-0300-00000B000000}">
      <formula1>$B$118:$B$120</formula1>
    </dataValidation>
  </dataValidations>
  <hyperlinks>
    <hyperlink ref="H61:J61" location="'Smelter List'!A1" display="'Smelter List'!A1" xr:uid="{00000000-0004-0000-0300-000000000000}"/>
    <hyperlink ref="D11:J11" location="'Product List'!B6" display="'Product List'!B6" xr:uid="{00000000-0004-0000-0300-000001000000}"/>
    <hyperlink ref="I4:J4" location="Instructions!A67" display="Instructions!A67" xr:uid="{00000000-0004-0000-0300-000002000000}"/>
    <hyperlink ref="B84:J84" location="Checker!A1" display="Checker!A1" xr:uid="{00000000-0004-0000-0300-000003000000}"/>
    <hyperlink ref="D16" r:id="rId1" xr:uid="{00000000-0004-0000-0300-000004000000}"/>
    <hyperlink ref="D20" r:id="rId2" xr:uid="{00000000-0004-0000-0300-000005000000}"/>
  </hyperlinks>
  <pageMargins left="0.70866141732283505" right="0.70866141732283505" top="0.74803149606299202" bottom="0.74803149606299202" header="0.31496062992126" footer="0.31496062992126"/>
  <pageSetup scale="41" fitToHeight="0" orientation="portrait" r:id="rId3"/>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3"/>
      <c r="B2" s="154" t="str">
        <f ca="1">OFFSET(L!$C$1,MATCH("Smelter List"&amp;ADDRESS(ROW(),COLUMN(),4),L!$A:$A,0)-1,SL,,)</f>
        <v>TO BEGIN:</v>
      </c>
      <c r="C2" s="143"/>
      <c r="D2" s="143"/>
      <c r="E2" s="143"/>
      <c r="F2" s="162"/>
      <c r="G2" s="162"/>
      <c r="H2" s="162"/>
      <c r="I2" s="305"/>
      <c r="J2" s="395" t="s">
        <v>42</v>
      </c>
      <c r="K2" s="396"/>
      <c r="L2" s="396"/>
      <c r="M2" s="396"/>
      <c r="N2" s="396"/>
      <c r="O2" s="396"/>
      <c r="P2" s="163"/>
      <c r="Q2" s="164"/>
      <c r="R2" s="165"/>
      <c r="S2" s="165"/>
      <c r="T2" s="165"/>
      <c r="AH2" s="131" t="s">
        <v>25</v>
      </c>
    </row>
    <row r="3" spans="1:34" s="17" customFormat="1" ht="249.6" customHeight="1">
      <c r="A3" s="204"/>
      <c r="B3" s="397"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7"/>
      <c r="D3" s="397"/>
      <c r="E3" s="397"/>
      <c r="F3" s="166"/>
      <c r="G3" s="398" t="str">
        <f ca="1">OFFSET(L!$C$1,MATCH("General"&amp;"Cpy",L!$A:$A,0)-1,SL,,)</f>
        <v>© 2024 Responsible Minerals Initiative. All rights reserved.</v>
      </c>
      <c r="H3" s="398"/>
      <c r="I3" s="399"/>
      <c r="J3" s="117"/>
      <c r="K3" s="118"/>
      <c r="M3" s="167"/>
      <c r="N3" s="167"/>
      <c r="O3" s="91"/>
      <c r="P3" s="91"/>
      <c r="Q3" s="192" t="s">
        <v>12831</v>
      </c>
      <c r="R3" s="129"/>
      <c r="S3" s="129"/>
      <c r="T3" s="129"/>
      <c r="W3" s="140"/>
      <c r="X3" s="140"/>
      <c r="Y3" s="140"/>
      <c r="Z3" s="140"/>
      <c r="AA3" s="17" t="s">
        <v>43</v>
      </c>
      <c r="AB3" s="17" t="s">
        <v>44</v>
      </c>
      <c r="AH3" s="131" t="s">
        <v>22</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20.25">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IF(B5="","",IF(ISERROR(MATCH($J5,SorP!$B$1:$B$6226,0)),"",INDIRECT("'SorP'!$A$"&amp;MATCH($S5&amp;$J5,SorP!C:C,0))))</f>
        <v/>
      </c>
      <c r="U5" s="169"/>
      <c r="V5" s="170" t="e">
        <f>IF(C5="",NA(),MATCH($B5&amp;$C5,'Smelter Look-up'!$J:$J,0))</f>
        <v>#N/A</v>
      </c>
      <c r="X5" s="171">
        <f t="shared" ref="X5:X62" ca="1" si="1">IF(AND(C5="Smelter not listed",OR(LEN(D5)=0,LEN(E5)=0)),1,0)</f>
        <v>0</v>
      </c>
      <c r="AB5" s="171" t="str">
        <f t="shared" ref="AB5:AB62" si="2">B5&amp;C5</f>
        <v/>
      </c>
    </row>
    <row r="6" spans="1:34" s="171" customFormat="1" ht="20.25">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IF(B6="","",IF(ISERROR(MATCH($J6,SorP!$B$1:$B$6226,0)),"",INDIRECT("'SorP'!$A$"&amp;MATCH($S6&amp;$J6,SorP!C:C,0))))</f>
        <v/>
      </c>
      <c r="U6" s="169"/>
      <c r="V6" s="170" t="e">
        <f>IF(C6="",NA(),MATCH($B6&amp;$C6,'Smelter Look-up'!$J:$J,0))</f>
        <v>#N/A</v>
      </c>
      <c r="X6" s="171">
        <f t="shared" ca="1" si="1"/>
        <v>0</v>
      </c>
      <c r="AB6" s="171" t="str">
        <f t="shared" si="2"/>
        <v/>
      </c>
    </row>
    <row r="7" spans="1:34" s="171" customFormat="1" ht="20.25">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IF(B7="","",IF(ISERROR(MATCH($J7,SorP!$B$1:$B$6226,0)),"",INDIRECT("'SorP'!$A$"&amp;MATCH($S7&amp;$J7,SorP!C:C,0))))</f>
        <v/>
      </c>
      <c r="U7" s="169"/>
      <c r="V7" s="170" t="e">
        <f>IF(C7="",NA(),MATCH($B7&amp;$C7,'Smelter Look-up'!$J:$J,0))</f>
        <v>#N/A</v>
      </c>
      <c r="X7" s="171">
        <f t="shared" ca="1" si="1"/>
        <v>0</v>
      </c>
      <c r="AB7" s="171" t="str">
        <f t="shared" si="2"/>
        <v/>
      </c>
    </row>
    <row r="8" spans="1:34" s="171" customFormat="1" ht="20.25">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IF(B8="","",IF(ISERROR(MATCH($J8,SorP!$B$1:$B$6226,0)),"",INDIRECT("'SorP'!$A$"&amp;MATCH($S8&amp;$J8,SorP!C:C,0))))</f>
        <v/>
      </c>
      <c r="U8" s="169"/>
      <c r="V8" s="170" t="e">
        <f>IF(C8="",NA(),MATCH($B8&amp;$C8,'Smelter Look-up'!$J:$J,0))</f>
        <v>#N/A</v>
      </c>
      <c r="X8" s="171">
        <f t="shared" ca="1" si="1"/>
        <v>0</v>
      </c>
      <c r="AB8" s="171" t="str">
        <f t="shared" si="2"/>
        <v/>
      </c>
    </row>
    <row r="9" spans="1:34" s="171" customFormat="1" ht="20.25">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IF(B9="","",IF(ISERROR(MATCH($J9,SorP!$B$1:$B$6226,0)),"",INDIRECT("'SorP'!$A$"&amp;MATCH($S9&amp;$J9,SorP!C:C,0))))</f>
        <v/>
      </c>
      <c r="U9" s="169"/>
      <c r="V9" s="170" t="e">
        <f>IF(C9="",NA(),MATCH($B9&amp;$C9,'Smelter Look-up'!$J:$J,0))</f>
        <v>#N/A</v>
      </c>
      <c r="X9" s="171">
        <f t="shared" ca="1" si="1"/>
        <v>0</v>
      </c>
      <c r="AB9" s="171" t="str">
        <f t="shared" si="2"/>
        <v/>
      </c>
    </row>
    <row r="10" spans="1:34" s="171" customFormat="1" ht="20.25">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IF(B10="","",IF(ISERROR(MATCH($J10,SorP!$B$1:$B$6226,0)),"",INDIRECT("'SorP'!$A$"&amp;MATCH($S10&amp;$J10,SorP!C:C,0))))</f>
        <v/>
      </c>
      <c r="U10" s="169"/>
      <c r="V10" s="170" t="e">
        <f>IF(C10="",NA(),MATCH($B10&amp;$C10,'Smelter Look-up'!$J:$J,0))</f>
        <v>#N/A</v>
      </c>
      <c r="X10" s="171">
        <f t="shared" ca="1" si="1"/>
        <v>0</v>
      </c>
      <c r="AB10" s="171" t="str">
        <f t="shared" si="2"/>
        <v/>
      </c>
    </row>
    <row r="11" spans="1:34" s="171" customFormat="1" ht="20.25">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IF(B11="","",IF(ISERROR(MATCH($J11,SorP!$B$1:$B$6226,0)),"",INDIRECT("'SorP'!$A$"&amp;MATCH($S11&amp;$J11,SorP!C:C,0))))</f>
        <v/>
      </c>
      <c r="U11" s="169"/>
      <c r="V11" s="170" t="e">
        <f>IF(C11="",NA(),MATCH($B11&amp;$C11,'Smelter Look-up'!$J:$J,0))</f>
        <v>#N/A</v>
      </c>
      <c r="X11" s="171">
        <f t="shared" ca="1" si="1"/>
        <v>0</v>
      </c>
      <c r="AB11" s="171" t="str">
        <f t="shared" si="2"/>
        <v/>
      </c>
    </row>
    <row r="12" spans="1:34" s="171" customFormat="1" ht="20.25">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IF(B12="","",IF(ISERROR(MATCH($J12,SorP!$B$1:$B$6226,0)),"",INDIRECT("'SorP'!$A$"&amp;MATCH($S12&amp;$J12,SorP!C:C,0))))</f>
        <v/>
      </c>
      <c r="U12" s="169"/>
      <c r="V12" s="170" t="e">
        <f>IF(C12="",NA(),MATCH($B12&amp;$C12,'Smelter Look-up'!$J:$J,0))</f>
        <v>#N/A</v>
      </c>
      <c r="X12" s="171">
        <f t="shared" ca="1" si="1"/>
        <v>0</v>
      </c>
      <c r="AB12" s="171" t="str">
        <f t="shared" si="2"/>
        <v/>
      </c>
    </row>
    <row r="13" spans="1:34" s="171" customFormat="1" ht="20.25">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IF(B13="","",IF(ISERROR(MATCH($J13,SorP!$B$1:$B$6226,0)),"",INDIRECT("'SorP'!$A$"&amp;MATCH($S13&amp;$J13,SorP!C:C,0))))</f>
        <v/>
      </c>
      <c r="U13" s="169"/>
      <c r="V13" s="170" t="e">
        <f>IF(C13="",NA(),MATCH($B13&amp;$C13,'Smelter Look-up'!$J:$J,0))</f>
        <v>#N/A</v>
      </c>
      <c r="X13" s="171">
        <f t="shared" ca="1" si="1"/>
        <v>0</v>
      </c>
      <c r="AB13" s="171" t="str">
        <f t="shared" si="2"/>
        <v/>
      </c>
    </row>
    <row r="14" spans="1:34" s="171" customFormat="1" ht="20.25">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IF(B14="","",IF(ISERROR(MATCH($J14,SorP!$B$1:$B$6226,0)),"",INDIRECT("'SorP'!$A$"&amp;MATCH($S14&amp;$J14,SorP!C:C,0))))</f>
        <v/>
      </c>
      <c r="U14" s="169"/>
      <c r="V14" s="170" t="e">
        <f>IF(C14="",NA(),MATCH($B14&amp;$C14,'Smelter Look-up'!$J:$J,0))</f>
        <v>#N/A</v>
      </c>
      <c r="X14" s="171">
        <f t="shared" ca="1" si="1"/>
        <v>0</v>
      </c>
      <c r="AB14" s="171" t="str">
        <f t="shared" si="2"/>
        <v/>
      </c>
    </row>
    <row r="15" spans="1:34" s="171" customFormat="1" ht="20.25">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IF(B15="","",IF(ISERROR(MATCH($J15,SorP!$B$1:$B$6226,0)),"",INDIRECT("'SorP'!$A$"&amp;MATCH($S15&amp;$J15,SorP!C:C,0))))</f>
        <v/>
      </c>
      <c r="U15" s="169"/>
      <c r="V15" s="170" t="e">
        <f>IF(C15="",NA(),MATCH($B15&amp;$C15,'Smelter Look-up'!$J:$J,0))</f>
        <v>#N/A</v>
      </c>
      <c r="X15" s="171">
        <f t="shared" ca="1" si="1"/>
        <v>0</v>
      </c>
      <c r="AB15" s="171" t="str">
        <f t="shared" si="2"/>
        <v/>
      </c>
    </row>
    <row r="16" spans="1:34" s="171" customFormat="1" ht="20.25">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IF(B16="","",IF(ISERROR(MATCH($J16,SorP!$B$1:$B$6226,0)),"",INDIRECT("'SorP'!$A$"&amp;MATCH($S16&amp;$J16,SorP!C:C,0))))</f>
        <v/>
      </c>
      <c r="U16" s="169"/>
      <c r="V16" s="170" t="e">
        <f>IF(C16="",NA(),MATCH($B16&amp;$C16,'Smelter Look-up'!$J:$J,0))</f>
        <v>#N/A</v>
      </c>
      <c r="X16" s="171">
        <f t="shared" ca="1" si="1"/>
        <v>0</v>
      </c>
      <c r="AB16" s="171" t="str">
        <f t="shared" si="2"/>
        <v/>
      </c>
    </row>
    <row r="17" spans="1:28" s="171" customFormat="1" ht="20.25">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IF(B17="","",IF(ISERROR(MATCH($J17,SorP!$B$1:$B$6226,0)),"",INDIRECT("'SorP'!$A$"&amp;MATCH($S17&amp;$J17,SorP!C:C,0))))</f>
        <v/>
      </c>
      <c r="U17" s="169"/>
      <c r="V17" s="170" t="e">
        <f>IF(C17="",NA(),MATCH($B17&amp;$C17,'Smelter Look-up'!$J:$J,0))</f>
        <v>#N/A</v>
      </c>
      <c r="X17" s="171">
        <f t="shared" ca="1" si="1"/>
        <v>0</v>
      </c>
      <c r="AB17" s="171" t="str">
        <f t="shared" si="2"/>
        <v/>
      </c>
    </row>
    <row r="18" spans="1:28" s="171" customFormat="1" ht="20.25">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IF(B18="","",IF(ISERROR(MATCH($J18,SorP!$B$1:$B$6226,0)),"",INDIRECT("'SorP'!$A$"&amp;MATCH($S18&amp;$J18,SorP!C:C,0))))</f>
        <v/>
      </c>
      <c r="U18" s="169"/>
      <c r="V18" s="170" t="e">
        <f>IF(C18="",NA(),MATCH($B18&amp;$C18,'Smelter Look-up'!$J:$J,0))</f>
        <v>#N/A</v>
      </c>
      <c r="X18" s="171">
        <f t="shared" ca="1" si="1"/>
        <v>0</v>
      </c>
      <c r="AB18" s="171" t="str">
        <f t="shared" si="2"/>
        <v/>
      </c>
    </row>
    <row r="19" spans="1:28" s="171" customFormat="1" ht="20.25">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IF(B19="","",IF(ISERROR(MATCH($J19,SorP!$B$1:$B$6226,0)),"",INDIRECT("'SorP'!$A$"&amp;MATCH($S19&amp;$J19,SorP!C:C,0))))</f>
        <v/>
      </c>
      <c r="U19" s="169"/>
      <c r="V19" s="170" t="e">
        <f>IF(C19="",NA(),MATCH($B19&amp;$C19,'Smelter Look-up'!$J:$J,0))</f>
        <v>#N/A</v>
      </c>
      <c r="X19" s="171">
        <f t="shared" ca="1" si="1"/>
        <v>0</v>
      </c>
      <c r="AB19" s="171" t="str">
        <f t="shared" si="2"/>
        <v/>
      </c>
    </row>
    <row r="20" spans="1:28" s="171" customFormat="1" ht="20.25">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IF(B20="","",IF(ISERROR(MATCH($J20,SorP!$B$1:$B$6226,0)),"",INDIRECT("'SorP'!$A$"&amp;MATCH($S20&amp;$J20,SorP!C:C,0))))</f>
        <v/>
      </c>
      <c r="U20" s="169"/>
      <c r="V20" s="170" t="e">
        <f>IF(C20="",NA(),MATCH($B20&amp;$C20,'Smelter Look-up'!$J:$J,0))</f>
        <v>#N/A</v>
      </c>
      <c r="X20" s="171">
        <f t="shared" ca="1" si="1"/>
        <v>0</v>
      </c>
      <c r="AB20" s="171" t="str">
        <f t="shared" si="2"/>
        <v/>
      </c>
    </row>
    <row r="21" spans="1:28" s="171" customFormat="1" ht="20.25">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IF(B21="","",IF(ISERROR(MATCH($J21,SorP!$B$1:$B$6226,0)),"",INDIRECT("'SorP'!$A$"&amp;MATCH($S21&amp;$J21,SorP!C:C,0))))</f>
        <v/>
      </c>
      <c r="U21" s="169"/>
      <c r="V21" s="170" t="e">
        <f>IF(C21="",NA(),MATCH($B21&amp;$C21,'Smelter Look-up'!$J:$J,0))</f>
        <v>#N/A</v>
      </c>
      <c r="X21" s="171">
        <f t="shared" ca="1" si="1"/>
        <v>0</v>
      </c>
      <c r="AB21" s="171" t="str">
        <f t="shared" si="2"/>
        <v/>
      </c>
    </row>
    <row r="22" spans="1:28" s="171" customFormat="1" ht="20.25">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IF(B22="","",IF(ISERROR(MATCH($J22,SorP!$B$1:$B$6226,0)),"",INDIRECT("'SorP'!$A$"&amp;MATCH($S22&amp;$J22,SorP!C:C,0))))</f>
        <v/>
      </c>
      <c r="U22" s="169"/>
      <c r="V22" s="170" t="e">
        <f>IF(C22="",NA(),MATCH($B22&amp;$C22,'Smelter Look-up'!$J:$J,0))</f>
        <v>#N/A</v>
      </c>
      <c r="X22" s="171">
        <f t="shared" ca="1" si="1"/>
        <v>0</v>
      </c>
      <c r="AB22" s="171" t="str">
        <f t="shared" si="2"/>
        <v/>
      </c>
    </row>
    <row r="23" spans="1:28" s="171" customFormat="1" ht="20.25">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IF(B23="","",IF(ISERROR(MATCH($J23,SorP!$B$1:$B$6226,0)),"",INDIRECT("'SorP'!$A$"&amp;MATCH($S23&amp;$J23,SorP!C:C,0))))</f>
        <v/>
      </c>
      <c r="U23" s="169"/>
      <c r="V23" s="170" t="e">
        <f>IF(C23="",NA(),MATCH($B23&amp;$C23,'Smelter Look-up'!$J:$J,0))</f>
        <v>#N/A</v>
      </c>
      <c r="X23" s="171">
        <f t="shared" ca="1" si="1"/>
        <v>0</v>
      </c>
      <c r="AB23" s="171" t="str">
        <f t="shared" si="2"/>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IF(B24="","",IF(ISERROR(MATCH($J24,SorP!$B$1:$B$6226,0)),"",INDIRECT("'SorP'!$A$"&amp;MATCH($S24&amp;$J24,SorP!C:C,0))))</f>
        <v/>
      </c>
      <c r="U24" s="169"/>
      <c r="V24" s="170" t="e">
        <f>IF(C24="",NA(),MATCH($B24&amp;$C24,'Smelter Look-up'!$J:$J,0))</f>
        <v>#N/A</v>
      </c>
      <c r="X24" s="171">
        <f t="shared" ca="1" si="1"/>
        <v>0</v>
      </c>
      <c r="AB24" s="171" t="str">
        <f t="shared" si="2"/>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IF(B25="","",IF(ISERROR(MATCH($J25,SorP!$B$1:$B$6226,0)),"",INDIRECT("'SorP'!$A$"&amp;MATCH($S25&amp;$J25,SorP!C:C,0))))</f>
        <v/>
      </c>
      <c r="U25" s="169"/>
      <c r="V25" s="170" t="e">
        <f>IF(C25="",NA(),MATCH($B25&amp;$C25,'Smelter Look-up'!$J:$J,0))</f>
        <v>#N/A</v>
      </c>
      <c r="X25" s="171">
        <f t="shared" ca="1" si="1"/>
        <v>0</v>
      </c>
      <c r="AB25" s="171" t="str">
        <f t="shared" si="2"/>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IF(B26="","",IF(ISERROR(MATCH($J26,SorP!$B$1:$B$6226,0)),"",INDIRECT("'SorP'!$A$"&amp;MATCH($S26&amp;$J26,SorP!C:C,0))))</f>
        <v/>
      </c>
      <c r="U26" s="169"/>
      <c r="V26" s="170" t="e">
        <f>IF(C26="",NA(),MATCH($B26&amp;$C26,'Smelter Look-up'!$J:$J,0))</f>
        <v>#N/A</v>
      </c>
      <c r="X26" s="171">
        <f t="shared" ca="1" si="1"/>
        <v>0</v>
      </c>
      <c r="AB26" s="171" t="str">
        <f t="shared" si="2"/>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IF(B27="","",IF(ISERROR(MATCH($J27,SorP!$B$1:$B$6226,0)),"",INDIRECT("'SorP'!$A$"&amp;MATCH($S27&amp;$J27,SorP!C:C,0))))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IF(B28="","",IF(ISERROR(MATCH($J28,SorP!$B$1:$B$6226,0)),"",INDIRECT("'SorP'!$A$"&amp;MATCH($S28&amp;$J28,SorP!C:C,0))))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IF(B29="","",IF(ISERROR(MATCH($J29,SorP!$B$1:$B$6226,0)),"",INDIRECT("'SorP'!$A$"&amp;MATCH($S29&amp;$J29,SorP!C:C,0))))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IF(B30="","",IF(ISERROR(MATCH($J30,SorP!$B$1:$B$6226,0)),"",INDIRECT("'SorP'!$A$"&amp;MATCH($S30&amp;$J30,SorP!C:C,0))))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IF(B31="","",IF(ISERROR(MATCH($J31,SorP!$B$1:$B$6226,0)),"",INDIRECT("'SorP'!$A$"&amp;MATCH($S31&amp;$J31,SorP!C:C,0))))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IF(B32="","",IF(ISERROR(MATCH($J32,SorP!$B$1:$B$6226,0)),"",INDIRECT("'SorP'!$A$"&amp;MATCH($S32&amp;$J32,SorP!C:C,0))))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IF(B33="","",IF(ISERROR(MATCH($J33,SorP!$B$1:$B$6226,0)),"",INDIRECT("'SorP'!$A$"&amp;MATCH($S33&amp;$J33,SorP!C:C,0))))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IF(B34="","",IF(ISERROR(MATCH($J34,SorP!$B$1:$B$6226,0)),"",INDIRECT("'SorP'!$A$"&amp;MATCH($S34&amp;$J34,SorP!C:C,0))))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IF(B35="","",IF(ISERROR(MATCH($J35,SorP!$B$1:$B$6226,0)),"",INDIRECT("'SorP'!$A$"&amp;MATCH($S35&amp;$J35,SorP!C:C,0))))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IF(B36="","",IF(ISERROR(MATCH($J36,SorP!$B$1:$B$6226,0)),"",INDIRECT("'SorP'!$A$"&amp;MATCH($S36&amp;$J36,SorP!C:C,0))))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IF(B37="","",IF(ISERROR(MATCH($J37,SorP!$B$1:$B$6226,0)),"",INDIRECT("'SorP'!$A$"&amp;MATCH($S37&amp;$J37,SorP!C:C,0))))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IF(B38="","",IF(ISERROR(MATCH($J38,SorP!$B$1:$B$6226,0)),"",INDIRECT("'SorP'!$A$"&amp;MATCH($S38&amp;$J38,SorP!C:C,0))))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IF(B39="","",IF(ISERROR(MATCH($J39,SorP!$B$1:$B$6226,0)),"",INDIRECT("'SorP'!$A$"&amp;MATCH($S39&amp;$J39,SorP!C:C,0))))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IF(B40="","",IF(ISERROR(MATCH($J40,SorP!$B$1:$B$6226,0)),"",INDIRECT("'SorP'!$A$"&amp;MATCH($S40&amp;$J40,SorP!C:C,0))))</f>
        <v/>
      </c>
      <c r="U40" s="169"/>
      <c r="V40" s="170" t="e">
        <f>IF(C40="",NA(),MATCH($B40&amp;$C40,'Smelter Look-up'!$J:$J,0))</f>
        <v>#N/A</v>
      </c>
      <c r="X40" s="171">
        <f t="shared" ca="1" si="1"/>
        <v>0</v>
      </c>
      <c r="AB40" s="171" t="str">
        <f t="shared" si="2"/>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IF(B41="","",IF(ISERROR(MATCH($J41,SorP!$B$1:$B$6226,0)),"",INDIRECT("'SorP'!$A$"&amp;MATCH($S41&amp;$J41,SorP!C:C,0))))</f>
        <v/>
      </c>
      <c r="U41" s="169"/>
      <c r="V41" s="170" t="e">
        <f>IF(C41="",NA(),MATCH($B41&amp;$C41,'Smelter Look-up'!$J:$J,0))</f>
        <v>#N/A</v>
      </c>
      <c r="X41" s="171">
        <f t="shared" ca="1" si="1"/>
        <v>0</v>
      </c>
      <c r="AB41" s="171" t="str">
        <f t="shared" si="2"/>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IF(B42="","",IF(ISERROR(MATCH($J42,SorP!$B$1:$B$6226,0)),"",INDIRECT("'SorP'!$A$"&amp;MATCH($S42&amp;$J42,SorP!C:C,0))))</f>
        <v/>
      </c>
      <c r="U42" s="169"/>
      <c r="V42" s="170" t="e">
        <f>IF(C42="",NA(),MATCH($B42&amp;$C42,'Smelter Look-up'!$J:$J,0))</f>
        <v>#N/A</v>
      </c>
      <c r="X42" s="171">
        <f t="shared" ca="1" si="1"/>
        <v>0</v>
      </c>
      <c r="AB42" s="171" t="str">
        <f t="shared" si="2"/>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IF(B43="","",IF(ISERROR(MATCH($J43,SorP!$B$1:$B$6226,0)),"",INDIRECT("'SorP'!$A$"&amp;MATCH($S43&amp;$J43,SorP!C:C,0))))</f>
        <v/>
      </c>
      <c r="U43" s="169"/>
      <c r="V43" s="170" t="e">
        <f>IF(C43="",NA(),MATCH($B43&amp;$C43,'Smelter Look-up'!$J:$J,0))</f>
        <v>#N/A</v>
      </c>
      <c r="X43" s="171">
        <f t="shared" ca="1" si="1"/>
        <v>0</v>
      </c>
      <c r="AB43" s="171" t="str">
        <f t="shared" si="2"/>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IF(B44="","",IF(ISERROR(MATCH($J44,SorP!$B$1:$B$6226,0)),"",INDIRECT("'SorP'!$A$"&amp;MATCH($S44&amp;$J44,SorP!C:C,0))))</f>
        <v/>
      </c>
      <c r="U44" s="169"/>
      <c r="V44" s="170" t="e">
        <f>IF(C44="",NA(),MATCH($B44&amp;$C44,'Smelter Look-up'!$J:$J,0))</f>
        <v>#N/A</v>
      </c>
      <c r="X44" s="171">
        <f t="shared" ca="1" si="1"/>
        <v>0</v>
      </c>
      <c r="AB44" s="171" t="str">
        <f t="shared" si="2"/>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IF(B45="","",IF(ISERROR(MATCH($J45,SorP!$B$1:$B$6226,0)),"",INDIRECT("'SorP'!$A$"&amp;MATCH($S45&amp;$J45,SorP!C:C,0))))</f>
        <v/>
      </c>
      <c r="U45" s="169"/>
      <c r="V45" s="170" t="e">
        <f>IF(C45="",NA(),MATCH($B45&amp;$C45,'Smelter Look-up'!$J:$J,0))</f>
        <v>#N/A</v>
      </c>
      <c r="X45" s="171">
        <f t="shared" ca="1" si="1"/>
        <v>0</v>
      </c>
      <c r="AB45" s="171" t="str">
        <f t="shared" si="2"/>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IF(B46="","",IF(ISERROR(MATCH($J46,SorP!$B$1:$B$6226,0)),"",INDIRECT("'SorP'!$A$"&amp;MATCH($S46&amp;$J46,SorP!C:C,0))))</f>
        <v/>
      </c>
      <c r="U46" s="169"/>
      <c r="V46" s="170" t="e">
        <f>IF(C46="",NA(),MATCH($B46&amp;$C46,'Smelter Look-up'!$J:$J,0))</f>
        <v>#N/A</v>
      </c>
      <c r="X46" s="171">
        <f t="shared" ca="1" si="1"/>
        <v>0</v>
      </c>
      <c r="AB46" s="171" t="str">
        <f t="shared" si="2"/>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IF(B47="","",IF(ISERROR(MATCH($J47,SorP!$B$1:$B$6226,0)),"",INDIRECT("'SorP'!$A$"&amp;MATCH($S47&amp;$J47,SorP!C:C,0))))</f>
        <v/>
      </c>
      <c r="U47" s="169"/>
      <c r="V47" s="170" t="e">
        <f>IF(C47="",NA(),MATCH($B47&amp;$C47,'Smelter Look-up'!$J:$J,0))</f>
        <v>#N/A</v>
      </c>
      <c r="X47" s="171">
        <f t="shared" ca="1" si="1"/>
        <v>0</v>
      </c>
      <c r="AB47" s="171" t="str">
        <f t="shared" si="2"/>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IF(B48="","",IF(ISERROR(MATCH($J48,SorP!$B$1:$B$6226,0)),"",INDIRECT("'SorP'!$A$"&amp;MATCH($S48&amp;$J48,SorP!C:C,0))))</f>
        <v/>
      </c>
      <c r="U48" s="169"/>
      <c r="V48" s="170" t="e">
        <f>IF(C48="",NA(),MATCH($B48&amp;$C48,'Smelter Look-up'!$J:$J,0))</f>
        <v>#N/A</v>
      </c>
      <c r="X48" s="171">
        <f t="shared" ca="1" si="1"/>
        <v>0</v>
      </c>
      <c r="AB48" s="171" t="str">
        <f t="shared" si="2"/>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IF(B49="","",IF(ISERROR(MATCH($J49,SorP!$B$1:$B$6226,0)),"",INDIRECT("'SorP'!$A$"&amp;MATCH($S49&amp;$J49,SorP!C:C,0))))</f>
        <v/>
      </c>
      <c r="U49" s="169"/>
      <c r="V49" s="170" t="e">
        <f>IF(C49="",NA(),MATCH($B49&amp;$C49,'Smelter Look-up'!$J:$J,0))</f>
        <v>#N/A</v>
      </c>
      <c r="X49" s="171">
        <f t="shared" ca="1" si="1"/>
        <v>0</v>
      </c>
      <c r="AB49" s="171" t="str">
        <f t="shared" si="2"/>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IF(B50="","",IF(ISERROR(MATCH($J50,SorP!$B$1:$B$6226,0)),"",INDIRECT("'SorP'!$A$"&amp;MATCH($S50&amp;$J50,SorP!C:C,0))))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IF(B51="","",IF(ISERROR(MATCH($J51,SorP!$B$1:$B$6226,0)),"",INDIRECT("'SorP'!$A$"&amp;MATCH($S51&amp;$J51,SorP!C:C,0))))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IF(B52="","",IF(ISERROR(MATCH($J52,SorP!$B$1:$B$6226,0)),"",INDIRECT("'SorP'!$A$"&amp;MATCH($S52&amp;$J52,SorP!C:C,0))))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IF(B53="","",IF(ISERROR(MATCH($J53,SorP!$B$1:$B$6226,0)),"",INDIRECT("'SorP'!$A$"&amp;MATCH($S53&amp;$J53,SorP!C:C,0))))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IF(B54="","",IF(ISERROR(MATCH($J54,SorP!$B$1:$B$6226,0)),"",INDIRECT("'SorP'!$A$"&amp;MATCH($S54&amp;$J54,SorP!C:C,0))))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IF(B55="","",IF(ISERROR(MATCH($J55,SorP!$B$1:$B$6226,0)),"",INDIRECT("'SorP'!$A$"&amp;MATCH($S55&amp;$J55,SorP!C:C,0))))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IF(B56="","",IF(ISERROR(MATCH($J56,SorP!$B$1:$B$6226,0)),"",INDIRECT("'SorP'!$A$"&amp;MATCH($S56&amp;$J56,SorP!C:C,0))))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IF(B57="","",IF(ISERROR(MATCH($J57,SorP!$B$1:$B$6226,0)),"",INDIRECT("'SorP'!$A$"&amp;MATCH($S57&amp;$J57,SorP!C:C,0))))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IF(B58="","",IF(ISERROR(MATCH($J58,SorP!$B$1:$B$6226,0)),"",INDIRECT("'SorP'!$A$"&amp;MATCH($S58&amp;$J58,SorP!C:C,0))))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IF(B59="","",IF(ISERROR(MATCH($J59,SorP!$B$1:$B$6226,0)),"",INDIRECT("'SorP'!$A$"&amp;MATCH($S59&amp;$J59,SorP!C:C,0))))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IF(B60="","",IF(ISERROR(MATCH($J60,SorP!$B$1:$B$6226,0)),"",INDIRECT("'SorP'!$A$"&amp;MATCH($S60&amp;$J60,SorP!C:C,0))))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IF(B61="","",IF(ISERROR(MATCH($J61,SorP!$B$1:$B$6226,0)),"",INDIRECT("'SorP'!$A$"&amp;MATCH($S61&amp;$J61,SorP!C:C,0))))</f>
        <v/>
      </c>
      <c r="U61" s="169"/>
      <c r="V61" s="170" t="e">
        <f>IF(C61="",NA(),MATCH($B61&amp;$C61,'Smelter Look-up'!$J:$J,0))</f>
        <v>#N/A</v>
      </c>
      <c r="X61" s="171">
        <f t="shared" ca="1" si="1"/>
        <v>0</v>
      </c>
      <c r="AB61" s="171" t="str">
        <f t="shared" si="2"/>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IF(B62="","",IF(ISERROR(MATCH($J62,SorP!$B$1:$B$6226,0)),"",INDIRECT("'SorP'!$A$"&amp;MATCH($S62&amp;$J62,SorP!C:C,0))))</f>
        <v/>
      </c>
      <c r="U62" s="169"/>
      <c r="V62" s="170" t="e">
        <f>IF(C62="",NA(),MATCH($B62&amp;$C62,'Smelter Look-up'!$J:$J,0))</f>
        <v>#N/A</v>
      </c>
      <c r="X62" s="171">
        <f t="shared" ca="1" si="1"/>
        <v>0</v>
      </c>
      <c r="AB62" s="171" t="str">
        <f t="shared" si="2"/>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IF(B63="","",IF(ISERROR(MATCH($J63,SorP!$B$1:$B$6226,0)),"",INDIRECT("'SorP'!$A$"&amp;MATCH($S63&amp;$J63,SorP!C:C,0))))</f>
        <v/>
      </c>
      <c r="U63" s="169"/>
      <c r="V63" s="170" t="e">
        <f>IF(C63="",NA(),MATCH($B63&amp;$C63,'Smelter Look-up'!$J:$J,0))</f>
        <v>#N/A</v>
      </c>
      <c r="X63" s="171">
        <f t="shared" ref="X63:X126" ca="1" si="3">IF(AND(C63="Smelter not listed",OR(LEN(D63)=0,LEN(E63)=0)),1,0)</f>
        <v>0</v>
      </c>
      <c r="AB63" s="171" t="str">
        <f t="shared" ref="AB63:AB126" si="4">B63&amp;C63</f>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IF(B106="","",IF(ISERROR(MATCH($J106,SorP!$B$1:$B$6226,0)),"",INDIRECT("'SorP'!$A$"&amp;MATCH($S106&amp;$J106,SorP!C:C,0))))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IF(B107="","",IF(ISERROR(MATCH($J107,SorP!$B$1:$B$6226,0)),"",INDIRECT("'SorP'!$A$"&amp;MATCH($S107&amp;$J107,SorP!C:C,0))))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IF(B108="","",IF(ISERROR(MATCH($J108,SorP!$B$1:$B$6226,0)),"",INDIRECT("'SorP'!$A$"&amp;MATCH($S108&amp;$J108,SorP!C:C,0))))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IF(B109="","",IF(ISERROR(MATCH($J109,SorP!$B$1:$B$6226,0)),"",INDIRECT("'SorP'!$A$"&amp;MATCH($S109&amp;$J109,SorP!C:C,0))))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IF(B110="","",IF(ISERROR(MATCH($J110,SorP!$B$1:$B$6226,0)),"",INDIRECT("'SorP'!$A$"&amp;MATCH($S110&amp;$J110,SorP!C:C,0))))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IF(B111="","",IF(ISERROR(MATCH($J111,SorP!$B$1:$B$6226,0)),"",INDIRECT("'SorP'!$A$"&amp;MATCH($S111&amp;$J111,SorP!C:C,0))))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IF(B112="","",IF(ISERROR(MATCH($J112,SorP!$B$1:$B$6226,0)),"",INDIRECT("'SorP'!$A$"&amp;MATCH($S112&amp;$J112,SorP!C:C,0))))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IF(B113="","",IF(ISERROR(MATCH($J113,SorP!$B$1:$B$6226,0)),"",INDIRECT("'SorP'!$A$"&amp;MATCH($S113&amp;$J113,SorP!C:C,0))))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IF(B114="","",IF(ISERROR(MATCH($J114,SorP!$B$1:$B$6226,0)),"",INDIRECT("'SorP'!$A$"&amp;MATCH($S114&amp;$J114,SorP!C:C,0))))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IF(B115="","",IF(ISERROR(MATCH($J115,SorP!$B$1:$B$6226,0)),"",INDIRECT("'SorP'!$A$"&amp;MATCH($S115&amp;$J115,SorP!C:C,0))))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IF(B116="","",IF(ISERROR(MATCH($J116,SorP!$B$1:$B$6226,0)),"",INDIRECT("'SorP'!$A$"&amp;MATCH($S116&amp;$J116,SorP!C:C,0))))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IF(B117="","",IF(ISERROR(MATCH($J117,SorP!$B$1:$B$6226,0)),"",INDIRECT("'SorP'!$A$"&amp;MATCH($S117&amp;$J117,SorP!C:C,0))))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IF(B118="","",IF(ISERROR(MATCH($J118,SorP!$B$1:$B$6226,0)),"",INDIRECT("'SorP'!$A$"&amp;MATCH($S118&amp;$J118,SorP!C:C,0))))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IF(B119="","",IF(ISERROR(MATCH($J119,SorP!$B$1:$B$6226,0)),"",INDIRECT("'SorP'!$A$"&amp;MATCH($S119&amp;$J119,SorP!C:C,0))))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IF(B120="","",IF(ISERROR(MATCH($J120,SorP!$B$1:$B$6226,0)),"",INDIRECT("'SorP'!$A$"&amp;MATCH($S120&amp;$J120,SorP!C:C,0))))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IF(B121="","",IF(ISERROR(MATCH($J121,SorP!$B$1:$B$6226,0)),"",INDIRECT("'SorP'!$A$"&amp;MATCH($S121&amp;$J121,SorP!C:C,0))))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IF(B122="","",IF(ISERROR(MATCH($J122,SorP!$B$1:$B$6226,0)),"",INDIRECT("'SorP'!$A$"&amp;MATCH($S122&amp;$J122,SorP!C:C,0))))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IF(B123="","",IF(ISERROR(MATCH($J123,SorP!$B$1:$B$6226,0)),"",INDIRECT("'SorP'!$A$"&amp;MATCH($S123&amp;$J123,SorP!C:C,0))))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IF(B124="","",IF(ISERROR(MATCH($J124,SorP!$B$1:$B$6226,0)),"",INDIRECT("'SorP'!$A$"&amp;MATCH($S124&amp;$J124,SorP!C:C,0))))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IF(B125="","",IF(ISERROR(MATCH($J125,SorP!$B$1:$B$6226,0)),"",INDIRECT("'SorP'!$A$"&amp;MATCH($S125&amp;$J125,SorP!C:C,0))))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IF(B126="","",IF(ISERROR(MATCH($J126,SorP!$B$1:$B$6226,0)),"",INDIRECT("'SorP'!$A$"&amp;MATCH($S126&amp;$J126,SorP!C:C,0))))</f>
        <v/>
      </c>
      <c r="U126" s="169"/>
      <c r="V126" s="170" t="e">
        <f>IF(C126="",NA(),MATCH($B126&amp;$C126,'Smelter Look-up'!$J:$J,0))</f>
        <v>#N/A</v>
      </c>
      <c r="X126" s="171">
        <f t="shared" ca="1" si="3"/>
        <v>0</v>
      </c>
      <c r="AB126" s="171" t="str">
        <f t="shared" si="4"/>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IF(B127="","",IF(ISERROR(MATCH($J127,SorP!$B$1:$B$6226,0)),"",INDIRECT("'SorP'!$A$"&amp;MATCH($S127&amp;$J127,SorP!C:C,0))))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IF(B179="","",IF(ISERROR(MATCH($J179,SorP!$B$1:$B$6226,0)),"",INDIRECT("'SorP'!$A$"&amp;MATCH($S179&amp;$J179,SorP!C:C,0))))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IF(B180="","",IF(ISERROR(MATCH($J180,SorP!$B$1:$B$6226,0)),"",INDIRECT("'SorP'!$A$"&amp;MATCH($S180&amp;$J180,SorP!C:C,0))))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IF(B181="","",IF(ISERROR(MATCH($J181,SorP!$B$1:$B$6226,0)),"",INDIRECT("'SorP'!$A$"&amp;MATCH($S181&amp;$J181,SorP!C:C,0))))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IF(B182="","",IF(ISERROR(MATCH($J182,SorP!$B$1:$B$6226,0)),"",INDIRECT("'SorP'!$A$"&amp;MATCH($S182&amp;$J182,SorP!C:C,0))))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IF(B183="","",IF(ISERROR(MATCH($J183,SorP!$B$1:$B$6226,0)),"",INDIRECT("'SorP'!$A$"&amp;MATCH($S183&amp;$J183,SorP!C:C,0))))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IF(B184="","",IF(ISERROR(MATCH($J184,SorP!$B$1:$B$6226,0)),"",INDIRECT("'SorP'!$A$"&amp;MATCH($S184&amp;$J184,SorP!C:C,0))))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IF(B185="","",IF(ISERROR(MATCH($J185,SorP!$B$1:$B$6226,0)),"",INDIRECT("'SorP'!$A$"&amp;MATCH($S185&amp;$J185,SorP!C:C,0))))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IF(B186="","",IF(ISERROR(MATCH($J186,SorP!$B$1:$B$6226,0)),"",INDIRECT("'SorP'!$A$"&amp;MATCH($S186&amp;$J186,SorP!C:C,0))))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IF(B187="","",IF(ISERROR(MATCH($J187,SorP!$B$1:$B$6226,0)),"",INDIRECT("'SorP'!$A$"&amp;MATCH($S187&amp;$J187,SorP!C:C,0))))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IF(B188="","",IF(ISERROR(MATCH($J188,SorP!$B$1:$B$6226,0)),"",INDIRECT("'SorP'!$A$"&amp;MATCH($S188&amp;$J188,SorP!C:C,0))))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IF(B189="","",IF(ISERROR(MATCH($J189,SorP!$B$1:$B$6226,0)),"",INDIRECT("'SorP'!$A$"&amp;MATCH($S189&amp;$J189,SorP!C:C,0))))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IF(B190="","",IF(ISERROR(MATCH($J190,SorP!$B$1:$B$6226,0)),"",INDIRECT("'SorP'!$A$"&amp;MATCH($S190&amp;$J190,SorP!C:C,0))))</f>
        <v/>
      </c>
      <c r="U190" s="169"/>
      <c r="V190" s="170" t="e">
        <f>IF(C190="",NA(),MATCH($B190&amp;$C190,'Smelter Look-up'!$J:$J,0))</f>
        <v>#N/A</v>
      </c>
      <c r="X190" s="171">
        <f t="shared" ca="1" si="6"/>
        <v>0</v>
      </c>
      <c r="AB190" s="171" t="str">
        <f t="shared" si="7"/>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IF(B191="","",IF(ISERROR(MATCH($J191,SorP!$B$1:$B$6226,0)),"",INDIRECT("'SorP'!$A$"&amp;MATCH($S191&amp;$J191,SorP!C:C,0))))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IF(B239="","",IF(ISERROR(MATCH($J239,SorP!$B$1:$B$6226,0)),"",INDIRECT("'SorP'!$A$"&amp;MATCH($S239&amp;$J239,SorP!C:C,0))))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IF(B240="","",IF(ISERROR(MATCH($J240,SorP!$B$1:$B$6226,0)),"",INDIRECT("'SorP'!$A$"&amp;MATCH($S240&amp;$J240,SorP!C:C,0))))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IF(B241="","",IF(ISERROR(MATCH($J241,SorP!$B$1:$B$6226,0)),"",INDIRECT("'SorP'!$A$"&amp;MATCH($S241&amp;$J241,SorP!C:C,0))))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IF(B242="","",IF(ISERROR(MATCH($J242,SorP!$B$1:$B$6226,0)),"",INDIRECT("'SorP'!$A$"&amp;MATCH($S242&amp;$J242,SorP!C:C,0))))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IF(B243="","",IF(ISERROR(MATCH($J243,SorP!$B$1:$B$6226,0)),"",INDIRECT("'SorP'!$A$"&amp;MATCH($S243&amp;$J243,SorP!C:C,0))))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IF(B244="","",IF(ISERROR(MATCH($J244,SorP!$B$1:$B$6226,0)),"",INDIRECT("'SorP'!$A$"&amp;MATCH($S244&amp;$J244,SorP!C:C,0))))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IF(B245="","",IF(ISERROR(MATCH($J245,SorP!$B$1:$B$6226,0)),"",INDIRECT("'SorP'!$A$"&amp;MATCH($S245&amp;$J245,SorP!C:C,0))))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IF(B246="","",IF(ISERROR(MATCH($J246,SorP!$B$1:$B$6226,0)),"",INDIRECT("'SorP'!$A$"&amp;MATCH($S246&amp;$J246,SorP!C:C,0))))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IF(B247="","",IF(ISERROR(MATCH($J247,SorP!$B$1:$B$6226,0)),"",INDIRECT("'SorP'!$A$"&amp;MATCH($S247&amp;$J247,SorP!C:C,0))))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IF(B248="","",IF(ISERROR(MATCH($J248,SorP!$B$1:$B$6226,0)),"",INDIRECT("'SorP'!$A$"&amp;MATCH($S248&amp;$J248,SorP!C:C,0))))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IF(B249="","",IF(ISERROR(MATCH($J249,SorP!$B$1:$B$6226,0)),"",INDIRECT("'SorP'!$A$"&amp;MATCH($S249&amp;$J249,SorP!C:C,0))))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IF(B250="","",IF(ISERROR(MATCH($J250,SorP!$B$1:$B$6226,0)),"",INDIRECT("'SorP'!$A$"&amp;MATCH($S250&amp;$J250,SorP!C:C,0))))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IF(B251="","",IF(ISERROR(MATCH($J251,SorP!$B$1:$B$6226,0)),"",INDIRECT("'SorP'!$A$"&amp;MATCH($S251&amp;$J251,SorP!C:C,0))))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IF(B252="","",IF(ISERROR(MATCH($J252,SorP!$B$1:$B$6226,0)),"",INDIRECT("'SorP'!$A$"&amp;MATCH($S252&amp;$J252,SorP!C:C,0))))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IF(B253="","",IF(ISERROR(MATCH($J253,SorP!$B$1:$B$6226,0)),"",INDIRECT("'SorP'!$A$"&amp;MATCH($S253&amp;$J253,SorP!C:C,0))))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IF(B254="","",IF(ISERROR(MATCH($J254,SorP!$B$1:$B$6226,0)),"",INDIRECT("'SorP'!$A$"&amp;MATCH($S254&amp;$J254,SorP!C:C,0))))</f>
        <v/>
      </c>
      <c r="U254" s="169"/>
      <c r="V254" s="170" t="e">
        <f>IF(C254="",NA(),MATCH($B254&amp;$C254,'Smelter Look-up'!$J:$J,0))</f>
        <v>#N/A</v>
      </c>
      <c r="X254" s="171">
        <f t="shared" ca="1" si="9"/>
        <v>0</v>
      </c>
      <c r="AB254" s="171" t="str">
        <f t="shared" si="10"/>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IF(B255="","",IF(ISERROR(MATCH($J255,SorP!$B$1:$B$6226,0)),"",INDIRECT("'SorP'!$A$"&amp;MATCH($S255&amp;$J255,SorP!C:C,0))))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IF(B303="","",IF(ISERROR(MATCH($J303,SorP!$B$1:$B$6226,0)),"",INDIRECT("'SorP'!$A$"&amp;MATCH($S303&amp;$J303,SorP!C:C,0))))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IF(B304="","",IF(ISERROR(MATCH($J304,SorP!$B$1:$B$6226,0)),"",INDIRECT("'SorP'!$A$"&amp;MATCH($S304&amp;$J304,SorP!C:C,0))))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IF(B305="","",IF(ISERROR(MATCH($J305,SorP!$B$1:$B$6226,0)),"",INDIRECT("'SorP'!$A$"&amp;MATCH($S305&amp;$J305,SorP!C:C,0))))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IF(B306="","",IF(ISERROR(MATCH($J306,SorP!$B$1:$B$6226,0)),"",INDIRECT("'SorP'!$A$"&amp;MATCH($S306&amp;$J306,SorP!C:C,0))))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IF(B307="","",IF(ISERROR(MATCH($J307,SorP!$B$1:$B$6226,0)),"",INDIRECT("'SorP'!$A$"&amp;MATCH($S307&amp;$J307,SorP!C:C,0))))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IF(B308="","",IF(ISERROR(MATCH($J308,SorP!$B$1:$B$6226,0)),"",INDIRECT("'SorP'!$A$"&amp;MATCH($S308&amp;$J308,SorP!C:C,0))))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IF(B309="","",IF(ISERROR(MATCH($J309,SorP!$B$1:$B$6226,0)),"",INDIRECT("'SorP'!$A$"&amp;MATCH($S309&amp;$J309,SorP!C:C,0))))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IF(B310="","",IF(ISERROR(MATCH($J310,SorP!$B$1:$B$6226,0)),"",INDIRECT("'SorP'!$A$"&amp;MATCH($S310&amp;$J310,SorP!C:C,0))))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IF(B311="","",IF(ISERROR(MATCH($J311,SorP!$B$1:$B$6226,0)),"",INDIRECT("'SorP'!$A$"&amp;MATCH($S311&amp;$J311,SorP!C:C,0))))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IF(B312="","",IF(ISERROR(MATCH($J312,SorP!$B$1:$B$6226,0)),"",INDIRECT("'SorP'!$A$"&amp;MATCH($S312&amp;$J312,SorP!C:C,0))))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IF(B313="","",IF(ISERROR(MATCH($J313,SorP!$B$1:$B$6226,0)),"",INDIRECT("'SorP'!$A$"&amp;MATCH($S313&amp;$J313,SorP!C:C,0))))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IF(B314="","",IF(ISERROR(MATCH($J314,SorP!$B$1:$B$6226,0)),"",INDIRECT("'SorP'!$A$"&amp;MATCH($S314&amp;$J314,SorP!C:C,0))))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IF(B315="","",IF(ISERROR(MATCH($J315,SorP!$B$1:$B$6226,0)),"",INDIRECT("'SorP'!$A$"&amp;MATCH($S315&amp;$J315,SorP!C:C,0))))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IF(B316="","",IF(ISERROR(MATCH($J316,SorP!$B$1:$B$6226,0)),"",INDIRECT("'SorP'!$A$"&amp;MATCH($S316&amp;$J316,SorP!C:C,0))))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IF(B317="","",IF(ISERROR(MATCH($J317,SorP!$B$1:$B$6226,0)),"",INDIRECT("'SorP'!$A$"&amp;MATCH($S317&amp;$J317,SorP!C:C,0))))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IF(B318="","",IF(ISERROR(MATCH($J318,SorP!$B$1:$B$6226,0)),"",INDIRECT("'SorP'!$A$"&amp;MATCH($S318&amp;$J318,SorP!C:C,0))))</f>
        <v/>
      </c>
      <c r="U318" s="169"/>
      <c r="V318" s="170" t="e">
        <f>IF(C318="",NA(),MATCH($B318&amp;$C318,'Smelter Look-up'!$J:$J,0))</f>
        <v>#N/A</v>
      </c>
      <c r="X318" s="171">
        <f t="shared" ca="1" si="12"/>
        <v>0</v>
      </c>
      <c r="AB318" s="171" t="str">
        <f t="shared" si="13"/>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IF(B319="","",IF(ISERROR(MATCH($J319,SorP!$B$1:$B$6226,0)),"",INDIRECT("'SorP'!$A$"&amp;MATCH($S319&amp;$J319,SorP!C:C,0))))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IF(B367="","",IF(ISERROR(MATCH($J367,SorP!$B$1:$B$6226,0)),"",INDIRECT("'SorP'!$A$"&amp;MATCH($S367&amp;$J367,SorP!C:C,0))))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IF(B368="","",IF(ISERROR(MATCH($J368,SorP!$B$1:$B$6226,0)),"",INDIRECT("'SorP'!$A$"&amp;MATCH($S368&amp;$J368,SorP!C:C,0))))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IF(B369="","",IF(ISERROR(MATCH($J369,SorP!$B$1:$B$6226,0)),"",INDIRECT("'SorP'!$A$"&amp;MATCH($S369&amp;$J369,SorP!C:C,0))))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IF(B370="","",IF(ISERROR(MATCH($J370,SorP!$B$1:$B$6226,0)),"",INDIRECT("'SorP'!$A$"&amp;MATCH($S370&amp;$J370,SorP!C:C,0))))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IF(B371="","",IF(ISERROR(MATCH($J371,SorP!$B$1:$B$6226,0)),"",INDIRECT("'SorP'!$A$"&amp;MATCH($S371&amp;$J371,SorP!C:C,0))))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IF(B372="","",IF(ISERROR(MATCH($J372,SorP!$B$1:$B$6226,0)),"",INDIRECT("'SorP'!$A$"&amp;MATCH($S372&amp;$J372,SorP!C:C,0))))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IF(B373="","",IF(ISERROR(MATCH($J373,SorP!$B$1:$B$6226,0)),"",INDIRECT("'SorP'!$A$"&amp;MATCH($S373&amp;$J373,SorP!C:C,0))))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IF(B374="","",IF(ISERROR(MATCH($J374,SorP!$B$1:$B$6226,0)),"",INDIRECT("'SorP'!$A$"&amp;MATCH($S374&amp;$J374,SorP!C:C,0))))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IF(B375="","",IF(ISERROR(MATCH($J375,SorP!$B$1:$B$6226,0)),"",INDIRECT("'SorP'!$A$"&amp;MATCH($S375&amp;$J375,SorP!C:C,0))))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IF(B376="","",IF(ISERROR(MATCH($J376,SorP!$B$1:$B$6226,0)),"",INDIRECT("'SorP'!$A$"&amp;MATCH($S376&amp;$J376,SorP!C:C,0))))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IF(B377="","",IF(ISERROR(MATCH($J377,SorP!$B$1:$B$6226,0)),"",INDIRECT("'SorP'!$A$"&amp;MATCH($S377&amp;$J377,SorP!C:C,0))))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IF(B378="","",IF(ISERROR(MATCH($J378,SorP!$B$1:$B$6226,0)),"",INDIRECT("'SorP'!$A$"&amp;MATCH($S378&amp;$J378,SorP!C:C,0))))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IF(B379="","",IF(ISERROR(MATCH($J379,SorP!$B$1:$B$6226,0)),"",INDIRECT("'SorP'!$A$"&amp;MATCH($S379&amp;$J379,SorP!C:C,0))))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IF(B380="","",IF(ISERROR(MATCH($J380,SorP!$B$1:$B$6226,0)),"",INDIRECT("'SorP'!$A$"&amp;MATCH($S380&amp;$J380,SorP!C:C,0))))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IF(B381="","",IF(ISERROR(MATCH($J381,SorP!$B$1:$B$6226,0)),"",INDIRECT("'SorP'!$A$"&amp;MATCH($S381&amp;$J381,SorP!C:C,0))))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IF(B382="","",IF(ISERROR(MATCH($J382,SorP!$B$1:$B$6226,0)),"",INDIRECT("'SorP'!$A$"&amp;MATCH($S382&amp;$J382,SorP!C:C,0))))</f>
        <v/>
      </c>
      <c r="U382" s="169"/>
      <c r="V382" s="170" t="e">
        <f>IF(C382="",NA(),MATCH($B382&amp;$C382,'Smelter Look-up'!$J:$J,0))</f>
        <v>#N/A</v>
      </c>
      <c r="X382" s="171">
        <f t="shared" ca="1" si="15"/>
        <v>0</v>
      </c>
      <c r="AB382" s="171" t="str">
        <f t="shared" si="16"/>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IF(B383="","",IF(ISERROR(MATCH($J383,SorP!$B$1:$B$6226,0)),"",INDIRECT("'SorP'!$A$"&amp;MATCH($S383&amp;$J383,SorP!C:C,0))))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IF(B431="","",IF(ISERROR(MATCH($J431,SorP!$B$1:$B$6226,0)),"",INDIRECT("'SorP'!$A$"&amp;MATCH($S431&amp;$J431,SorP!C:C,0))))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IF(B432="","",IF(ISERROR(MATCH($J432,SorP!$B$1:$B$6226,0)),"",INDIRECT("'SorP'!$A$"&amp;MATCH($S432&amp;$J432,SorP!C:C,0))))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IF(B433="","",IF(ISERROR(MATCH($J433,SorP!$B$1:$B$6226,0)),"",INDIRECT("'SorP'!$A$"&amp;MATCH($S433&amp;$J433,SorP!C:C,0))))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IF(B434="","",IF(ISERROR(MATCH($J434,SorP!$B$1:$B$6226,0)),"",INDIRECT("'SorP'!$A$"&amp;MATCH($S434&amp;$J434,SorP!C:C,0))))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IF(B435="","",IF(ISERROR(MATCH($J435,SorP!$B$1:$B$6226,0)),"",INDIRECT("'SorP'!$A$"&amp;MATCH($S435&amp;$J435,SorP!C:C,0))))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IF(B436="","",IF(ISERROR(MATCH($J436,SorP!$B$1:$B$6226,0)),"",INDIRECT("'SorP'!$A$"&amp;MATCH($S436&amp;$J436,SorP!C:C,0))))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IF(B437="","",IF(ISERROR(MATCH($J437,SorP!$B$1:$B$6226,0)),"",INDIRECT("'SorP'!$A$"&amp;MATCH($S437&amp;$J437,SorP!C:C,0))))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IF(B438="","",IF(ISERROR(MATCH($J438,SorP!$B$1:$B$6226,0)),"",INDIRECT("'SorP'!$A$"&amp;MATCH($S438&amp;$J438,SorP!C:C,0))))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IF(B439="","",IF(ISERROR(MATCH($J439,SorP!$B$1:$B$6226,0)),"",INDIRECT("'SorP'!$A$"&amp;MATCH($S439&amp;$J439,SorP!C:C,0))))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IF(B440="","",IF(ISERROR(MATCH($J440,SorP!$B$1:$B$6226,0)),"",INDIRECT("'SorP'!$A$"&amp;MATCH($S440&amp;$J440,SorP!C:C,0))))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IF(B441="","",IF(ISERROR(MATCH($J441,SorP!$B$1:$B$6226,0)),"",INDIRECT("'SorP'!$A$"&amp;MATCH($S441&amp;$J441,SorP!C:C,0))))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IF(B442="","",IF(ISERROR(MATCH($J442,SorP!$B$1:$B$6226,0)),"",INDIRECT("'SorP'!$A$"&amp;MATCH($S442&amp;$J442,SorP!C:C,0))))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IF(B443="","",IF(ISERROR(MATCH($J443,SorP!$B$1:$B$6226,0)),"",INDIRECT("'SorP'!$A$"&amp;MATCH($S443&amp;$J443,SorP!C:C,0))))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IF(B444="","",IF(ISERROR(MATCH($J444,SorP!$B$1:$B$6226,0)),"",INDIRECT("'SorP'!$A$"&amp;MATCH($S444&amp;$J444,SorP!C:C,0))))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IF(B445="","",IF(ISERROR(MATCH($J445,SorP!$B$1:$B$6226,0)),"",INDIRECT("'SorP'!$A$"&amp;MATCH($S445&amp;$J445,SorP!C:C,0))))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IF(B446="","",IF(ISERROR(MATCH($J446,SorP!$B$1:$B$6226,0)),"",INDIRECT("'SorP'!$A$"&amp;MATCH($S446&amp;$J446,SorP!C:C,0))))</f>
        <v/>
      </c>
      <c r="U446" s="169"/>
      <c r="V446" s="170" t="e">
        <f>IF(C446="",NA(),MATCH($B446&amp;$C446,'Smelter Look-up'!$J:$J,0))</f>
        <v>#N/A</v>
      </c>
      <c r="X446" s="171">
        <f t="shared" ca="1" si="18"/>
        <v>0</v>
      </c>
      <c r="AB446" s="171" t="str">
        <f t="shared" si="19"/>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IF(B447="","",IF(ISERROR(MATCH($J447,SorP!$B$1:$B$6226,0)),"",INDIRECT("'SorP'!$A$"&amp;MATCH($S447&amp;$J447,SorP!C:C,0))))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IF(B495="","",IF(ISERROR(MATCH($J495,SorP!$B$1:$B$6226,0)),"",INDIRECT("'SorP'!$A$"&amp;MATCH($S495&amp;$J495,SorP!C:C,0))))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IF(B496="","",IF(ISERROR(MATCH($J496,SorP!$B$1:$B$6226,0)),"",INDIRECT("'SorP'!$A$"&amp;MATCH($S496&amp;$J496,SorP!C:C,0))))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IF(B497="","",IF(ISERROR(MATCH($J497,SorP!$B$1:$B$6226,0)),"",INDIRECT("'SorP'!$A$"&amp;MATCH($S497&amp;$J497,SorP!C:C,0))))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IF(B498="","",IF(ISERROR(MATCH($J498,SorP!$B$1:$B$6226,0)),"",INDIRECT("'SorP'!$A$"&amp;MATCH($S498&amp;$J498,SorP!C:C,0))))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IF(B499="","",IF(ISERROR(MATCH($J499,SorP!$B$1:$B$6226,0)),"",INDIRECT("'SorP'!$A$"&amp;MATCH($S499&amp;$J499,SorP!C:C,0))))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IF(B500="","",IF(ISERROR(MATCH($J500,SorP!$B$1:$B$6226,0)),"",INDIRECT("'SorP'!$A$"&amp;MATCH($S500&amp;$J500,SorP!C:C,0))))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IF(B501="","",IF(ISERROR(MATCH($J501,SorP!$B$1:$B$6226,0)),"",INDIRECT("'SorP'!$A$"&amp;MATCH($S501&amp;$J501,SorP!C:C,0))))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IF(B502="","",IF(ISERROR(MATCH($J502,SorP!$B$1:$B$6226,0)),"",INDIRECT("'SorP'!$A$"&amp;MATCH($S502&amp;$J502,SorP!C:C,0))))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IF(B503="","",IF(ISERROR(MATCH($J503,SorP!$B$1:$B$6226,0)),"",INDIRECT("'SorP'!$A$"&amp;MATCH($S503&amp;$J503,SorP!C:C,0))))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IF(B504="","",IF(ISERROR(MATCH($J504,SorP!$B$1:$B$6226,0)),"",INDIRECT("'SorP'!$A$"&amp;MATCH($S504&amp;$J504,SorP!C:C,0))))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IF(B505="","",IF(ISERROR(MATCH($J505,SorP!$B$1:$B$6226,0)),"",INDIRECT("'SorP'!$A$"&amp;MATCH($S505&amp;$J505,SorP!C:C,0))))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IF(B506="","",IF(ISERROR(MATCH($J506,SorP!$B$1:$B$6226,0)),"",INDIRECT("'SorP'!$A$"&amp;MATCH($S506&amp;$J506,SorP!C:C,0))))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IF(B507="","",IF(ISERROR(MATCH($J507,SorP!$B$1:$B$6226,0)),"",INDIRECT("'SorP'!$A$"&amp;MATCH($S507&amp;$J507,SorP!C:C,0))))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IF(B508="","",IF(ISERROR(MATCH($J508,SorP!$B$1:$B$6226,0)),"",INDIRECT("'SorP'!$A$"&amp;MATCH($S508&amp;$J508,SorP!C:C,0))))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IF(B509="","",IF(ISERROR(MATCH($J509,SorP!$B$1:$B$6226,0)),"",INDIRECT("'SorP'!$A$"&amp;MATCH($S509&amp;$J509,SorP!C:C,0))))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IF(B510="","",IF(ISERROR(MATCH($J510,SorP!$B$1:$B$6226,0)),"",INDIRECT("'SorP'!$A$"&amp;MATCH($S510&amp;$J510,SorP!C:C,0))))</f>
        <v/>
      </c>
      <c r="U510" s="169"/>
      <c r="V510" s="170" t="e">
        <f>IF(C510="",NA(),MATCH($B510&amp;$C510,'Smelter Look-up'!$J:$J,0))</f>
        <v>#N/A</v>
      </c>
      <c r="X510" s="171">
        <f t="shared" ca="1" si="21"/>
        <v>0</v>
      </c>
      <c r="AB510" s="171" t="str">
        <f t="shared" si="22"/>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IF(B511="","",IF(ISERROR(MATCH($J511,SorP!$B$1:$B$6226,0)),"",INDIRECT("'SorP'!$A$"&amp;MATCH($S511&amp;$J511,SorP!C:C,0))))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IF(B559="","",IF(ISERROR(MATCH($J559,SorP!$B$1:$B$6226,0)),"",INDIRECT("'SorP'!$A$"&amp;MATCH($S559&amp;$J559,SorP!C:C,0))))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IF(B560="","",IF(ISERROR(MATCH($J560,SorP!$B$1:$B$6226,0)),"",INDIRECT("'SorP'!$A$"&amp;MATCH($S560&amp;$J560,SorP!C:C,0))))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IF(B561="","",IF(ISERROR(MATCH($J561,SorP!$B$1:$B$6226,0)),"",INDIRECT("'SorP'!$A$"&amp;MATCH($S561&amp;$J561,SorP!C:C,0))))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IF(B562="","",IF(ISERROR(MATCH($J562,SorP!$B$1:$B$6226,0)),"",INDIRECT("'SorP'!$A$"&amp;MATCH($S562&amp;$J562,SorP!C:C,0))))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IF(B563="","",IF(ISERROR(MATCH($J563,SorP!$B$1:$B$6226,0)),"",INDIRECT("'SorP'!$A$"&amp;MATCH($S563&amp;$J563,SorP!C:C,0))))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IF(B564="","",IF(ISERROR(MATCH($J564,SorP!$B$1:$B$6226,0)),"",INDIRECT("'SorP'!$A$"&amp;MATCH($S564&amp;$J564,SorP!C:C,0))))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IF(B565="","",IF(ISERROR(MATCH($J565,SorP!$B$1:$B$6226,0)),"",INDIRECT("'SorP'!$A$"&amp;MATCH($S565&amp;$J565,SorP!C:C,0))))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IF(B566="","",IF(ISERROR(MATCH($J566,SorP!$B$1:$B$6226,0)),"",INDIRECT("'SorP'!$A$"&amp;MATCH($S566&amp;$J566,SorP!C:C,0))))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IF(B567="","",IF(ISERROR(MATCH($J567,SorP!$B$1:$B$6226,0)),"",INDIRECT("'SorP'!$A$"&amp;MATCH($S567&amp;$J567,SorP!C:C,0))))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IF(B568="","",IF(ISERROR(MATCH($J568,SorP!$B$1:$B$6226,0)),"",INDIRECT("'SorP'!$A$"&amp;MATCH($S568&amp;$J568,SorP!C:C,0))))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IF(B569="","",IF(ISERROR(MATCH($J569,SorP!$B$1:$B$6226,0)),"",INDIRECT("'SorP'!$A$"&amp;MATCH($S569&amp;$J569,SorP!C:C,0))))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IF(B570="","",IF(ISERROR(MATCH($J570,SorP!$B$1:$B$6226,0)),"",INDIRECT("'SorP'!$A$"&amp;MATCH($S570&amp;$J570,SorP!C:C,0))))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IF(B571="","",IF(ISERROR(MATCH($J571,SorP!$B$1:$B$6226,0)),"",INDIRECT("'SorP'!$A$"&amp;MATCH($S571&amp;$J571,SorP!C:C,0))))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IF(B572="","",IF(ISERROR(MATCH($J572,SorP!$B$1:$B$6226,0)),"",INDIRECT("'SorP'!$A$"&amp;MATCH($S572&amp;$J572,SorP!C:C,0))))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IF(B573="","",IF(ISERROR(MATCH($J573,SorP!$B$1:$B$6226,0)),"",INDIRECT("'SorP'!$A$"&amp;MATCH($S573&amp;$J573,SorP!C:C,0))))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IF(B574="","",IF(ISERROR(MATCH($J574,SorP!$B$1:$B$6226,0)),"",INDIRECT("'SorP'!$A$"&amp;MATCH($S574&amp;$J574,SorP!C:C,0))))</f>
        <v/>
      </c>
      <c r="U574" s="169"/>
      <c r="V574" s="170" t="e">
        <f>IF(C574="",NA(),MATCH($B574&amp;$C574,'Smelter Look-up'!$J:$J,0))</f>
        <v>#N/A</v>
      </c>
      <c r="X574" s="171">
        <f t="shared" ca="1" si="24"/>
        <v>0</v>
      </c>
      <c r="AB574" s="171" t="str">
        <f t="shared" si="25"/>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IF(B575="","",IF(ISERROR(MATCH($J575,SorP!$B$1:$B$6226,0)),"",INDIRECT("'SorP'!$A$"&amp;MATCH($S575&amp;$J575,SorP!C:C,0))))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IF(B623="","",IF(ISERROR(MATCH($J623,SorP!$B$1:$B$6226,0)),"",INDIRECT("'SorP'!$A$"&amp;MATCH($S623&amp;$J623,SorP!C:C,0))))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IF(B624="","",IF(ISERROR(MATCH($J624,SorP!$B$1:$B$6226,0)),"",INDIRECT("'SorP'!$A$"&amp;MATCH($S624&amp;$J624,SorP!C:C,0))))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IF(B625="","",IF(ISERROR(MATCH($J625,SorP!$B$1:$B$6226,0)),"",INDIRECT("'SorP'!$A$"&amp;MATCH($S625&amp;$J625,SorP!C:C,0))))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IF(B626="","",IF(ISERROR(MATCH($J626,SorP!$B$1:$B$6226,0)),"",INDIRECT("'SorP'!$A$"&amp;MATCH($S626&amp;$J626,SorP!C:C,0))))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IF(B627="","",IF(ISERROR(MATCH($J627,SorP!$B$1:$B$6226,0)),"",INDIRECT("'SorP'!$A$"&amp;MATCH($S627&amp;$J627,SorP!C:C,0))))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IF(B628="","",IF(ISERROR(MATCH($J628,SorP!$B$1:$B$6226,0)),"",INDIRECT("'SorP'!$A$"&amp;MATCH($S628&amp;$J628,SorP!C:C,0))))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IF(B629="","",IF(ISERROR(MATCH($J629,SorP!$B$1:$B$6226,0)),"",INDIRECT("'SorP'!$A$"&amp;MATCH($S629&amp;$J629,SorP!C:C,0))))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IF(B630="","",IF(ISERROR(MATCH($J630,SorP!$B$1:$B$6226,0)),"",INDIRECT("'SorP'!$A$"&amp;MATCH($S630&amp;$J630,SorP!C:C,0))))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IF(B631="","",IF(ISERROR(MATCH($J631,SorP!$B$1:$B$6226,0)),"",INDIRECT("'SorP'!$A$"&amp;MATCH($S631&amp;$J631,SorP!C:C,0))))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IF(B632="","",IF(ISERROR(MATCH($J632,SorP!$B$1:$B$6226,0)),"",INDIRECT("'SorP'!$A$"&amp;MATCH($S632&amp;$J632,SorP!C:C,0))))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IF(B633="","",IF(ISERROR(MATCH($J633,SorP!$B$1:$B$6226,0)),"",INDIRECT("'SorP'!$A$"&amp;MATCH($S633&amp;$J633,SorP!C:C,0))))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IF(B634="","",IF(ISERROR(MATCH($J634,SorP!$B$1:$B$6226,0)),"",INDIRECT("'SorP'!$A$"&amp;MATCH($S634&amp;$J634,SorP!C:C,0))))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IF(B635="","",IF(ISERROR(MATCH($J635,SorP!$B$1:$B$6226,0)),"",INDIRECT("'SorP'!$A$"&amp;MATCH($S635&amp;$J635,SorP!C:C,0))))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IF(B636="","",IF(ISERROR(MATCH($J636,SorP!$B$1:$B$6226,0)),"",INDIRECT("'SorP'!$A$"&amp;MATCH($S636&amp;$J636,SorP!C:C,0))))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IF(B637="","",IF(ISERROR(MATCH($J637,SorP!$B$1:$B$6226,0)),"",INDIRECT("'SorP'!$A$"&amp;MATCH($S637&amp;$J637,SorP!C:C,0))))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IF(B638="","",IF(ISERROR(MATCH($J638,SorP!$B$1:$B$6226,0)),"",INDIRECT("'SorP'!$A$"&amp;MATCH($S638&amp;$J638,SorP!C:C,0))))</f>
        <v/>
      </c>
      <c r="U638" s="169"/>
      <c r="V638" s="170" t="e">
        <f>IF(C638="",NA(),MATCH($B638&amp;$C638,'Smelter Look-up'!$J:$J,0))</f>
        <v>#N/A</v>
      </c>
      <c r="X638" s="171">
        <f t="shared" ca="1" si="27"/>
        <v>0</v>
      </c>
      <c r="AB638" s="171" t="str">
        <f t="shared" si="28"/>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IF(B639="","",IF(ISERROR(MATCH($J639,SorP!$B$1:$B$6226,0)),"",INDIRECT("'SorP'!$A$"&amp;MATCH($S639&amp;$J639,SorP!C:C,0))))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IF(B687="","",IF(ISERROR(MATCH($J687,SorP!$B$1:$B$6226,0)),"",INDIRECT("'SorP'!$A$"&amp;MATCH($S687&amp;$J687,SorP!C:C,0))))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IF(B688="","",IF(ISERROR(MATCH($J688,SorP!$B$1:$B$6226,0)),"",INDIRECT("'SorP'!$A$"&amp;MATCH($S688&amp;$J688,SorP!C:C,0))))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IF(B689="","",IF(ISERROR(MATCH($J689,SorP!$B$1:$B$6226,0)),"",INDIRECT("'SorP'!$A$"&amp;MATCH($S689&amp;$J689,SorP!C:C,0))))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IF(B690="","",IF(ISERROR(MATCH($J690,SorP!$B$1:$B$6226,0)),"",INDIRECT("'SorP'!$A$"&amp;MATCH($S690&amp;$J690,SorP!C:C,0))))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IF(B691="","",IF(ISERROR(MATCH($J691,SorP!$B$1:$B$6226,0)),"",INDIRECT("'SorP'!$A$"&amp;MATCH($S691&amp;$J691,SorP!C:C,0))))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IF(B692="","",IF(ISERROR(MATCH($J692,SorP!$B$1:$B$6226,0)),"",INDIRECT("'SorP'!$A$"&amp;MATCH($S692&amp;$J692,SorP!C:C,0))))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IF(B693="","",IF(ISERROR(MATCH($J693,SorP!$B$1:$B$6226,0)),"",INDIRECT("'SorP'!$A$"&amp;MATCH($S693&amp;$J693,SorP!C:C,0))))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IF(B694="","",IF(ISERROR(MATCH($J694,SorP!$B$1:$B$6226,0)),"",INDIRECT("'SorP'!$A$"&amp;MATCH($S694&amp;$J694,SorP!C:C,0))))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IF(B695="","",IF(ISERROR(MATCH($J695,SorP!$B$1:$B$6226,0)),"",INDIRECT("'SorP'!$A$"&amp;MATCH($S695&amp;$J695,SorP!C:C,0))))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IF(B696="","",IF(ISERROR(MATCH($J696,SorP!$B$1:$B$6226,0)),"",INDIRECT("'SorP'!$A$"&amp;MATCH($S696&amp;$J696,SorP!C:C,0))))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IF(B697="","",IF(ISERROR(MATCH($J697,SorP!$B$1:$B$6226,0)),"",INDIRECT("'SorP'!$A$"&amp;MATCH($S697&amp;$J697,SorP!C:C,0))))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IF(B698="","",IF(ISERROR(MATCH($J698,SorP!$B$1:$B$6226,0)),"",INDIRECT("'SorP'!$A$"&amp;MATCH($S698&amp;$J698,SorP!C:C,0))))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IF(B699="","",IF(ISERROR(MATCH($J699,SorP!$B$1:$B$6226,0)),"",INDIRECT("'SorP'!$A$"&amp;MATCH($S699&amp;$J699,SorP!C:C,0))))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IF(B700="","",IF(ISERROR(MATCH($J700,SorP!$B$1:$B$6226,0)),"",INDIRECT("'SorP'!$A$"&amp;MATCH($S700&amp;$J700,SorP!C:C,0))))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IF(B701="","",IF(ISERROR(MATCH($J701,SorP!$B$1:$B$6226,0)),"",INDIRECT("'SorP'!$A$"&amp;MATCH($S701&amp;$J701,SorP!C:C,0))))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IF(B702="","",IF(ISERROR(MATCH($J702,SorP!$B$1:$B$6226,0)),"",INDIRECT("'SorP'!$A$"&amp;MATCH($S702&amp;$J702,SorP!C:C,0))))</f>
        <v/>
      </c>
      <c r="U702" s="169"/>
      <c r="V702" s="170" t="e">
        <f>IF(C702="",NA(),MATCH($B702&amp;$C702,'Smelter Look-up'!$J:$J,0))</f>
        <v>#N/A</v>
      </c>
      <c r="X702" s="171">
        <f t="shared" ca="1" si="30"/>
        <v>0</v>
      </c>
      <c r="AB702" s="171" t="str">
        <f t="shared" si="31"/>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IF(B703="","",IF(ISERROR(MATCH($J703,SorP!$B$1:$B$6226,0)),"",INDIRECT("'SorP'!$A$"&amp;MATCH($S703&amp;$J703,SorP!C:C,0))))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IF(B751="","",IF(ISERROR(MATCH($J751,SorP!$B$1:$B$6226,0)),"",INDIRECT("'SorP'!$A$"&amp;MATCH($S751&amp;$J751,SorP!C:C,0))))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IF(B752="","",IF(ISERROR(MATCH($J752,SorP!$B$1:$B$6226,0)),"",INDIRECT("'SorP'!$A$"&amp;MATCH($S752&amp;$J752,SorP!C:C,0))))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IF(B753="","",IF(ISERROR(MATCH($J753,SorP!$B$1:$B$6226,0)),"",INDIRECT("'SorP'!$A$"&amp;MATCH($S753&amp;$J753,SorP!C:C,0))))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IF(B754="","",IF(ISERROR(MATCH($J754,SorP!$B$1:$B$6226,0)),"",INDIRECT("'SorP'!$A$"&amp;MATCH($S754&amp;$J754,SorP!C:C,0))))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IF(B755="","",IF(ISERROR(MATCH($J755,SorP!$B$1:$B$6226,0)),"",INDIRECT("'SorP'!$A$"&amp;MATCH($S755&amp;$J755,SorP!C:C,0))))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IF(B756="","",IF(ISERROR(MATCH($J756,SorP!$B$1:$B$6226,0)),"",INDIRECT("'SorP'!$A$"&amp;MATCH($S756&amp;$J756,SorP!C:C,0))))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IF(B757="","",IF(ISERROR(MATCH($J757,SorP!$B$1:$B$6226,0)),"",INDIRECT("'SorP'!$A$"&amp;MATCH($S757&amp;$J757,SorP!C:C,0))))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IF(B758="","",IF(ISERROR(MATCH($J758,SorP!$B$1:$B$6226,0)),"",INDIRECT("'SorP'!$A$"&amp;MATCH($S758&amp;$J758,SorP!C:C,0))))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IF(B759="","",IF(ISERROR(MATCH($J759,SorP!$B$1:$B$6226,0)),"",INDIRECT("'SorP'!$A$"&amp;MATCH($S759&amp;$J759,SorP!C:C,0))))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IF(B760="","",IF(ISERROR(MATCH($J760,SorP!$B$1:$B$6226,0)),"",INDIRECT("'SorP'!$A$"&amp;MATCH($S760&amp;$J760,SorP!C:C,0))))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IF(B761="","",IF(ISERROR(MATCH($J761,SorP!$B$1:$B$6226,0)),"",INDIRECT("'SorP'!$A$"&amp;MATCH($S761&amp;$J761,SorP!C:C,0))))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IF(B762="","",IF(ISERROR(MATCH($J762,SorP!$B$1:$B$6226,0)),"",INDIRECT("'SorP'!$A$"&amp;MATCH($S762&amp;$J762,SorP!C:C,0))))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IF(B763="","",IF(ISERROR(MATCH($J763,SorP!$B$1:$B$6226,0)),"",INDIRECT("'SorP'!$A$"&amp;MATCH($S763&amp;$J763,SorP!C:C,0))))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IF(B764="","",IF(ISERROR(MATCH($J764,SorP!$B$1:$B$6226,0)),"",INDIRECT("'SorP'!$A$"&amp;MATCH($S764&amp;$J764,SorP!C:C,0))))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IF(B765="","",IF(ISERROR(MATCH($J765,SorP!$B$1:$B$6226,0)),"",INDIRECT("'SorP'!$A$"&amp;MATCH($S765&amp;$J765,SorP!C:C,0))))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IF(B766="","",IF(ISERROR(MATCH($J766,SorP!$B$1:$B$6226,0)),"",INDIRECT("'SorP'!$A$"&amp;MATCH($S766&amp;$J766,SorP!C:C,0))))</f>
        <v/>
      </c>
      <c r="U766" s="169"/>
      <c r="V766" s="170" t="e">
        <f>IF(C766="",NA(),MATCH($B766&amp;$C766,'Smelter Look-up'!$J:$J,0))</f>
        <v>#N/A</v>
      </c>
      <c r="X766" s="171">
        <f t="shared" ca="1" si="33"/>
        <v>0</v>
      </c>
      <c r="AB766" s="171" t="str">
        <f t="shared" si="34"/>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IF(B767="","",IF(ISERROR(MATCH($J767,SorP!$B$1:$B$6226,0)),"",INDIRECT("'SorP'!$A$"&amp;MATCH($S767&amp;$J767,SorP!C:C,0))))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IF(B815="","",IF(ISERROR(MATCH($J815,SorP!$B$1:$B$6226,0)),"",INDIRECT("'SorP'!$A$"&amp;MATCH($S815&amp;$J815,SorP!C:C,0))))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IF(B816="","",IF(ISERROR(MATCH($J816,SorP!$B$1:$B$6226,0)),"",INDIRECT("'SorP'!$A$"&amp;MATCH($S816&amp;$J816,SorP!C:C,0))))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IF(B817="","",IF(ISERROR(MATCH($J817,SorP!$B$1:$B$6226,0)),"",INDIRECT("'SorP'!$A$"&amp;MATCH($S817&amp;$J817,SorP!C:C,0))))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IF(B818="","",IF(ISERROR(MATCH($J818,SorP!$B$1:$B$6226,0)),"",INDIRECT("'SorP'!$A$"&amp;MATCH($S818&amp;$J818,SorP!C:C,0))))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IF(B819="","",IF(ISERROR(MATCH($J819,SorP!$B$1:$B$6226,0)),"",INDIRECT("'SorP'!$A$"&amp;MATCH($S819&amp;$J819,SorP!C:C,0))))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IF(B820="","",IF(ISERROR(MATCH($J820,SorP!$B$1:$B$6226,0)),"",INDIRECT("'SorP'!$A$"&amp;MATCH($S820&amp;$J820,SorP!C:C,0))))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IF(B821="","",IF(ISERROR(MATCH($J821,SorP!$B$1:$B$6226,0)),"",INDIRECT("'SorP'!$A$"&amp;MATCH($S821&amp;$J821,SorP!C:C,0))))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IF(B822="","",IF(ISERROR(MATCH($J822,SorP!$B$1:$B$6226,0)),"",INDIRECT("'SorP'!$A$"&amp;MATCH($S822&amp;$J822,SorP!C:C,0))))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IF(B823="","",IF(ISERROR(MATCH($J823,SorP!$B$1:$B$6226,0)),"",INDIRECT("'SorP'!$A$"&amp;MATCH($S823&amp;$J823,SorP!C:C,0))))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IF(B824="","",IF(ISERROR(MATCH($J824,SorP!$B$1:$B$6226,0)),"",INDIRECT("'SorP'!$A$"&amp;MATCH($S824&amp;$J824,SorP!C:C,0))))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IF(B825="","",IF(ISERROR(MATCH($J825,SorP!$B$1:$B$6226,0)),"",INDIRECT("'SorP'!$A$"&amp;MATCH($S825&amp;$J825,SorP!C:C,0))))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IF(B826="","",IF(ISERROR(MATCH($J826,SorP!$B$1:$B$6226,0)),"",INDIRECT("'SorP'!$A$"&amp;MATCH($S826&amp;$J826,SorP!C:C,0))))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IF(B827="","",IF(ISERROR(MATCH($J827,SorP!$B$1:$B$6226,0)),"",INDIRECT("'SorP'!$A$"&amp;MATCH($S827&amp;$J827,SorP!C:C,0))))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IF(B828="","",IF(ISERROR(MATCH($J828,SorP!$B$1:$B$6226,0)),"",INDIRECT("'SorP'!$A$"&amp;MATCH($S828&amp;$J828,SorP!C:C,0))))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IF(B829="","",IF(ISERROR(MATCH($J829,SorP!$B$1:$B$6226,0)),"",INDIRECT("'SorP'!$A$"&amp;MATCH($S829&amp;$J829,SorP!C:C,0))))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IF(B830="","",IF(ISERROR(MATCH($J830,SorP!$B$1:$B$6226,0)),"",INDIRECT("'SorP'!$A$"&amp;MATCH($S830&amp;$J830,SorP!C:C,0))))</f>
        <v/>
      </c>
      <c r="U830" s="169"/>
      <c r="V830" s="170" t="e">
        <f>IF(C830="",NA(),MATCH($B830&amp;$C830,'Smelter Look-up'!$J:$J,0))</f>
        <v>#N/A</v>
      </c>
      <c r="X830" s="171">
        <f t="shared" ca="1" si="36"/>
        <v>0</v>
      </c>
      <c r="AB830" s="171" t="str">
        <f t="shared" si="37"/>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IF(B831="","",IF(ISERROR(MATCH($J831,SorP!$B$1:$B$6226,0)),"",INDIRECT("'SorP'!$A$"&amp;MATCH($S831&amp;$J831,SorP!C:C,0))))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IF(B879="","",IF(ISERROR(MATCH($J879,SorP!$B$1:$B$6226,0)),"",INDIRECT("'SorP'!$A$"&amp;MATCH($S879&amp;$J879,SorP!C:C,0))))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IF(B880="","",IF(ISERROR(MATCH($J880,SorP!$B$1:$B$6226,0)),"",INDIRECT("'SorP'!$A$"&amp;MATCH($S880&amp;$J880,SorP!C:C,0))))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IF(B881="","",IF(ISERROR(MATCH($J881,SorP!$B$1:$B$6226,0)),"",INDIRECT("'SorP'!$A$"&amp;MATCH($S881&amp;$J881,SorP!C:C,0))))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IF(B882="","",IF(ISERROR(MATCH($J882,SorP!$B$1:$B$6226,0)),"",INDIRECT("'SorP'!$A$"&amp;MATCH($S882&amp;$J882,SorP!C:C,0))))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IF(B883="","",IF(ISERROR(MATCH($J883,SorP!$B$1:$B$6226,0)),"",INDIRECT("'SorP'!$A$"&amp;MATCH($S883&amp;$J883,SorP!C:C,0))))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IF(B884="","",IF(ISERROR(MATCH($J884,SorP!$B$1:$B$6226,0)),"",INDIRECT("'SorP'!$A$"&amp;MATCH($S884&amp;$J884,SorP!C:C,0))))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IF(B885="","",IF(ISERROR(MATCH($J885,SorP!$B$1:$B$6226,0)),"",INDIRECT("'SorP'!$A$"&amp;MATCH($S885&amp;$J885,SorP!C:C,0))))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IF(B886="","",IF(ISERROR(MATCH($J886,SorP!$B$1:$B$6226,0)),"",INDIRECT("'SorP'!$A$"&amp;MATCH($S886&amp;$J886,SorP!C:C,0))))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IF(B887="","",IF(ISERROR(MATCH($J887,SorP!$B$1:$B$6226,0)),"",INDIRECT("'SorP'!$A$"&amp;MATCH($S887&amp;$J887,SorP!C:C,0))))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IF(B888="","",IF(ISERROR(MATCH($J888,SorP!$B$1:$B$6226,0)),"",INDIRECT("'SorP'!$A$"&amp;MATCH($S888&amp;$J888,SorP!C:C,0))))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IF(B889="","",IF(ISERROR(MATCH($J889,SorP!$B$1:$B$6226,0)),"",INDIRECT("'SorP'!$A$"&amp;MATCH($S889&amp;$J889,SorP!C:C,0))))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IF(B890="","",IF(ISERROR(MATCH($J890,SorP!$B$1:$B$6226,0)),"",INDIRECT("'SorP'!$A$"&amp;MATCH($S890&amp;$J890,SorP!C:C,0))))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IF(B891="","",IF(ISERROR(MATCH($J891,SorP!$B$1:$B$6226,0)),"",INDIRECT("'SorP'!$A$"&amp;MATCH($S891&amp;$J891,SorP!C:C,0))))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IF(B892="","",IF(ISERROR(MATCH($J892,SorP!$B$1:$B$6226,0)),"",INDIRECT("'SorP'!$A$"&amp;MATCH($S892&amp;$J892,SorP!C:C,0))))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IF(B893="","",IF(ISERROR(MATCH($J893,SorP!$B$1:$B$6226,0)),"",INDIRECT("'SorP'!$A$"&amp;MATCH($S893&amp;$J893,SorP!C:C,0))))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IF(B894="","",IF(ISERROR(MATCH($J894,SorP!$B$1:$B$6226,0)),"",INDIRECT("'SorP'!$A$"&amp;MATCH($S894&amp;$J894,SorP!C:C,0))))</f>
        <v/>
      </c>
      <c r="U894" s="169"/>
      <c r="V894" s="170" t="e">
        <f>IF(C894="",NA(),MATCH($B894&amp;$C894,'Smelter Look-up'!$J:$J,0))</f>
        <v>#N/A</v>
      </c>
      <c r="X894" s="171">
        <f t="shared" ca="1" si="39"/>
        <v>0</v>
      </c>
      <c r="AB894" s="171" t="str">
        <f t="shared" si="40"/>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IF(B895="","",IF(ISERROR(MATCH($J895,SorP!$B$1:$B$6226,0)),"",INDIRECT("'SorP'!$A$"&amp;MATCH($S895&amp;$J895,SorP!C:C,0))))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IF(B943="","",IF(ISERROR(MATCH($J943,SorP!$B$1:$B$6226,0)),"",INDIRECT("'SorP'!$A$"&amp;MATCH($S943&amp;$J943,SorP!C:C,0))))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IF(B944="","",IF(ISERROR(MATCH($J944,SorP!$B$1:$B$6226,0)),"",INDIRECT("'SorP'!$A$"&amp;MATCH($S944&amp;$J944,SorP!C:C,0))))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IF(B945="","",IF(ISERROR(MATCH($J945,SorP!$B$1:$B$6226,0)),"",INDIRECT("'SorP'!$A$"&amp;MATCH($S945&amp;$J945,SorP!C:C,0))))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IF(B946="","",IF(ISERROR(MATCH($J946,SorP!$B$1:$B$6226,0)),"",INDIRECT("'SorP'!$A$"&amp;MATCH($S946&amp;$J946,SorP!C:C,0))))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IF(B947="","",IF(ISERROR(MATCH($J947,SorP!$B$1:$B$6226,0)),"",INDIRECT("'SorP'!$A$"&amp;MATCH($S947&amp;$J947,SorP!C:C,0))))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IF(B948="","",IF(ISERROR(MATCH($J948,SorP!$B$1:$B$6226,0)),"",INDIRECT("'SorP'!$A$"&amp;MATCH($S948&amp;$J948,SorP!C:C,0))))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IF(B949="","",IF(ISERROR(MATCH($J949,SorP!$B$1:$B$6226,0)),"",INDIRECT("'SorP'!$A$"&amp;MATCH($S949&amp;$J949,SorP!C:C,0))))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IF(B950="","",IF(ISERROR(MATCH($J950,SorP!$B$1:$B$6226,0)),"",INDIRECT("'SorP'!$A$"&amp;MATCH($S950&amp;$J950,SorP!C:C,0))))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IF(B951="","",IF(ISERROR(MATCH($J951,SorP!$B$1:$B$6226,0)),"",INDIRECT("'SorP'!$A$"&amp;MATCH($S951&amp;$J951,SorP!C:C,0))))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IF(B952="","",IF(ISERROR(MATCH($J952,SorP!$B$1:$B$6226,0)),"",INDIRECT("'SorP'!$A$"&amp;MATCH($S952&amp;$J952,SorP!C:C,0))))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IF(B953="","",IF(ISERROR(MATCH($J953,SorP!$B$1:$B$6226,0)),"",INDIRECT("'SorP'!$A$"&amp;MATCH($S953&amp;$J953,SorP!C:C,0))))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IF(B954="","",IF(ISERROR(MATCH($J954,SorP!$B$1:$B$6226,0)),"",INDIRECT("'SorP'!$A$"&amp;MATCH($S954&amp;$J954,SorP!C:C,0))))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IF(B955="","",IF(ISERROR(MATCH($J955,SorP!$B$1:$B$6226,0)),"",INDIRECT("'SorP'!$A$"&amp;MATCH($S955&amp;$J955,SorP!C:C,0))))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IF(B956="","",IF(ISERROR(MATCH($J956,SorP!$B$1:$B$6226,0)),"",INDIRECT("'SorP'!$A$"&amp;MATCH($S956&amp;$J956,SorP!C:C,0))))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IF(B957="","",IF(ISERROR(MATCH($J957,SorP!$B$1:$B$6226,0)),"",INDIRECT("'SorP'!$A$"&amp;MATCH($S957&amp;$J957,SorP!C:C,0))))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IF(B958="","",IF(ISERROR(MATCH($J958,SorP!$B$1:$B$6226,0)),"",INDIRECT("'SorP'!$A$"&amp;MATCH($S958&amp;$J958,SorP!C:C,0))))</f>
        <v/>
      </c>
      <c r="U958" s="169"/>
      <c r="V958" s="170" t="e">
        <f>IF(C958="",NA(),MATCH($B958&amp;$C958,'Smelter Look-up'!$J:$J,0))</f>
        <v>#N/A</v>
      </c>
      <c r="X958" s="171">
        <f t="shared" ca="1" si="42"/>
        <v>0</v>
      </c>
      <c r="AB958" s="171" t="str">
        <f t="shared" si="43"/>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IF(B959="","",IF(ISERROR(MATCH($J959,SorP!$B$1:$B$6226,0)),"",INDIRECT("'SorP'!$A$"&amp;MATCH($S959&amp;$J959,SorP!C:C,0))))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IF(B1007="","",IF(ISERROR(MATCH($J1007,SorP!$B$1:$B$6226,0)),"",INDIRECT("'SorP'!$A$"&amp;MATCH($S1007&amp;$J1007,SorP!C:C,0))))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IF(B1008="","",IF(ISERROR(MATCH($J1008,SorP!$B$1:$B$6226,0)),"",INDIRECT("'SorP'!$A$"&amp;MATCH($S1008&amp;$J1008,SorP!C:C,0))))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IF(B1009="","",IF(ISERROR(MATCH($J1009,SorP!$B$1:$B$6226,0)),"",INDIRECT("'SorP'!$A$"&amp;MATCH($S1009&amp;$J1009,SorP!C:C,0))))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IF(B1010="","",IF(ISERROR(MATCH($J1010,SorP!$B$1:$B$6226,0)),"",INDIRECT("'SorP'!$A$"&amp;MATCH($S1010&amp;$J1010,SorP!C:C,0))))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IF(B1011="","",IF(ISERROR(MATCH($J1011,SorP!$B$1:$B$6226,0)),"",INDIRECT("'SorP'!$A$"&amp;MATCH($S1011&amp;$J1011,SorP!C:C,0))))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IF(B1012="","",IF(ISERROR(MATCH($J1012,SorP!$B$1:$B$6226,0)),"",INDIRECT("'SorP'!$A$"&amp;MATCH($S1012&amp;$J1012,SorP!C:C,0))))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IF(B1013="","",IF(ISERROR(MATCH($J1013,SorP!$B$1:$B$6226,0)),"",INDIRECT("'SorP'!$A$"&amp;MATCH($S1013&amp;$J1013,SorP!C:C,0))))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IF(B1014="","",IF(ISERROR(MATCH($J1014,SorP!$B$1:$B$6226,0)),"",INDIRECT("'SorP'!$A$"&amp;MATCH($S1014&amp;$J1014,SorP!C:C,0))))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IF(B1015="","",IF(ISERROR(MATCH($J1015,SorP!$B$1:$B$6226,0)),"",INDIRECT("'SorP'!$A$"&amp;MATCH($S1015&amp;$J1015,SorP!C:C,0))))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IF(B1016="","",IF(ISERROR(MATCH($J1016,SorP!$B$1:$B$6226,0)),"",INDIRECT("'SorP'!$A$"&amp;MATCH($S1016&amp;$J1016,SorP!C:C,0))))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IF(B1017="","",IF(ISERROR(MATCH($J1017,SorP!$B$1:$B$6226,0)),"",INDIRECT("'SorP'!$A$"&amp;MATCH($S1017&amp;$J1017,SorP!C:C,0))))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IF(B1018="","",IF(ISERROR(MATCH($J1018,SorP!$B$1:$B$6226,0)),"",INDIRECT("'SorP'!$A$"&amp;MATCH($S1018&amp;$J1018,SorP!C:C,0))))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IF(B1019="","",IF(ISERROR(MATCH($J1019,SorP!$B$1:$B$6226,0)),"",INDIRECT("'SorP'!$A$"&amp;MATCH($S1019&amp;$J1019,SorP!C:C,0))))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IF(B1020="","",IF(ISERROR(MATCH($J1020,SorP!$B$1:$B$6226,0)),"",INDIRECT("'SorP'!$A$"&amp;MATCH($S1020&amp;$J1020,SorP!C:C,0))))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IF(B1021="","",IF(ISERROR(MATCH($J1021,SorP!$B$1:$B$6226,0)),"",INDIRECT("'SorP'!$A$"&amp;MATCH($S1021&amp;$J1021,SorP!C:C,0))))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IF(B1022="","",IF(ISERROR(MATCH($J1022,SorP!$B$1:$B$6226,0)),"",INDIRECT("'SorP'!$A$"&amp;MATCH($S1022&amp;$J1022,SorP!C:C,0))))</f>
        <v/>
      </c>
      <c r="U1022" s="169"/>
      <c r="V1022" s="170" t="e">
        <f>IF(C1022="",NA(),MATCH($B1022&amp;$C1022,'Smelter Look-up'!$J:$J,0))</f>
        <v>#N/A</v>
      </c>
      <c r="X1022" s="171">
        <f t="shared" ca="1" si="45"/>
        <v>0</v>
      </c>
      <c r="AB1022" s="171" t="str">
        <f t="shared" si="46"/>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IF(B1023="","",IF(ISERROR(MATCH($J1023,SorP!$B$1:$B$6226,0)),"",INDIRECT("'SorP'!$A$"&amp;MATCH($S1023&amp;$J1023,SorP!C:C,0))))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IF(B1071="","",IF(ISERROR(MATCH($J1071,SorP!$B$1:$B$6226,0)),"",INDIRECT("'SorP'!$A$"&amp;MATCH($S1071&amp;$J1071,SorP!C:C,0))))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IF(B1072="","",IF(ISERROR(MATCH($J1072,SorP!$B$1:$B$6226,0)),"",INDIRECT("'SorP'!$A$"&amp;MATCH($S1072&amp;$J1072,SorP!C:C,0))))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IF(B1073="","",IF(ISERROR(MATCH($J1073,SorP!$B$1:$B$6226,0)),"",INDIRECT("'SorP'!$A$"&amp;MATCH($S1073&amp;$J1073,SorP!C:C,0))))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IF(B1074="","",IF(ISERROR(MATCH($J1074,SorP!$B$1:$B$6226,0)),"",INDIRECT("'SorP'!$A$"&amp;MATCH($S1074&amp;$J1074,SorP!C:C,0))))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IF(B1075="","",IF(ISERROR(MATCH($J1075,SorP!$B$1:$B$6226,0)),"",INDIRECT("'SorP'!$A$"&amp;MATCH($S1075&amp;$J1075,SorP!C:C,0))))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IF(B1076="","",IF(ISERROR(MATCH($J1076,SorP!$B$1:$B$6226,0)),"",INDIRECT("'SorP'!$A$"&amp;MATCH($S1076&amp;$J1076,SorP!C:C,0))))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IF(B1077="","",IF(ISERROR(MATCH($J1077,SorP!$B$1:$B$6226,0)),"",INDIRECT("'SorP'!$A$"&amp;MATCH($S1077&amp;$J1077,SorP!C:C,0))))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IF(B1078="","",IF(ISERROR(MATCH($J1078,SorP!$B$1:$B$6226,0)),"",INDIRECT("'SorP'!$A$"&amp;MATCH($S1078&amp;$J1078,SorP!C:C,0))))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IF(B1079="","",IF(ISERROR(MATCH($J1079,SorP!$B$1:$B$6226,0)),"",INDIRECT("'SorP'!$A$"&amp;MATCH($S1079&amp;$J1079,SorP!C:C,0))))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IF(B1080="","",IF(ISERROR(MATCH($J1080,SorP!$B$1:$B$6226,0)),"",INDIRECT("'SorP'!$A$"&amp;MATCH($S1080&amp;$J1080,SorP!C:C,0))))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IF(B1081="","",IF(ISERROR(MATCH($J1081,SorP!$B$1:$B$6226,0)),"",INDIRECT("'SorP'!$A$"&amp;MATCH($S1081&amp;$J1081,SorP!C:C,0))))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IF(B1082="","",IF(ISERROR(MATCH($J1082,SorP!$B$1:$B$6226,0)),"",INDIRECT("'SorP'!$A$"&amp;MATCH($S1082&amp;$J1082,SorP!C:C,0))))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IF(B1083="","",IF(ISERROR(MATCH($J1083,SorP!$B$1:$B$6226,0)),"",INDIRECT("'SorP'!$A$"&amp;MATCH($S1083&amp;$J1083,SorP!C:C,0))))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IF(B1084="","",IF(ISERROR(MATCH($J1084,SorP!$B$1:$B$6226,0)),"",INDIRECT("'SorP'!$A$"&amp;MATCH($S1084&amp;$J1084,SorP!C:C,0))))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IF(B1085="","",IF(ISERROR(MATCH($J1085,SorP!$B$1:$B$6226,0)),"",INDIRECT("'SorP'!$A$"&amp;MATCH($S1085&amp;$J1085,SorP!C:C,0))))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IF(B1086="","",IF(ISERROR(MATCH($J1086,SorP!$B$1:$B$6226,0)),"",INDIRECT("'SorP'!$A$"&amp;MATCH($S1086&amp;$J1086,SorP!C:C,0))))</f>
        <v/>
      </c>
      <c r="U1086" s="169"/>
      <c r="V1086" s="170" t="e">
        <f>IF(C1086="",NA(),MATCH($B1086&amp;$C1086,'Smelter Look-up'!$J:$J,0))</f>
        <v>#N/A</v>
      </c>
      <c r="X1086" s="171">
        <f t="shared" ca="1" si="48"/>
        <v>0</v>
      </c>
      <c r="AB1086" s="171" t="str">
        <f t="shared" si="49"/>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IF(B1087="","",IF(ISERROR(MATCH($J1087,SorP!$B$1:$B$6226,0)),"",INDIRECT("'SorP'!$A$"&amp;MATCH($S1087&amp;$J1087,SorP!C:C,0))))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IF(B1135="","",IF(ISERROR(MATCH($J1135,SorP!$B$1:$B$6226,0)),"",INDIRECT("'SorP'!$A$"&amp;MATCH($S1135&amp;$J1135,SorP!C:C,0))))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IF(B1136="","",IF(ISERROR(MATCH($J1136,SorP!$B$1:$B$6226,0)),"",INDIRECT("'SorP'!$A$"&amp;MATCH($S1136&amp;$J1136,SorP!C:C,0))))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IF(B1137="","",IF(ISERROR(MATCH($J1137,SorP!$B$1:$B$6226,0)),"",INDIRECT("'SorP'!$A$"&amp;MATCH($S1137&amp;$J1137,SorP!C:C,0))))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IF(B1138="","",IF(ISERROR(MATCH($J1138,SorP!$B$1:$B$6226,0)),"",INDIRECT("'SorP'!$A$"&amp;MATCH($S1138&amp;$J1138,SorP!C:C,0))))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IF(B1139="","",IF(ISERROR(MATCH($J1139,SorP!$B$1:$B$6226,0)),"",INDIRECT("'SorP'!$A$"&amp;MATCH($S1139&amp;$J1139,SorP!C:C,0))))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IF(B1140="","",IF(ISERROR(MATCH($J1140,SorP!$B$1:$B$6226,0)),"",INDIRECT("'SorP'!$A$"&amp;MATCH($S1140&amp;$J1140,SorP!C:C,0))))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IF(B1141="","",IF(ISERROR(MATCH($J1141,SorP!$B$1:$B$6226,0)),"",INDIRECT("'SorP'!$A$"&amp;MATCH($S1141&amp;$J1141,SorP!C:C,0))))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IF(B1142="","",IF(ISERROR(MATCH($J1142,SorP!$B$1:$B$6226,0)),"",INDIRECT("'SorP'!$A$"&amp;MATCH($S1142&amp;$J1142,SorP!C:C,0))))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IF(B1143="","",IF(ISERROR(MATCH($J1143,SorP!$B$1:$B$6226,0)),"",INDIRECT("'SorP'!$A$"&amp;MATCH($S1143&amp;$J1143,SorP!C:C,0))))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IF(B1144="","",IF(ISERROR(MATCH($J1144,SorP!$B$1:$B$6226,0)),"",INDIRECT("'SorP'!$A$"&amp;MATCH($S1144&amp;$J1144,SorP!C:C,0))))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IF(B1145="","",IF(ISERROR(MATCH($J1145,SorP!$B$1:$B$6226,0)),"",INDIRECT("'SorP'!$A$"&amp;MATCH($S1145&amp;$J1145,SorP!C:C,0))))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IF(B1146="","",IF(ISERROR(MATCH($J1146,SorP!$B$1:$B$6226,0)),"",INDIRECT("'SorP'!$A$"&amp;MATCH($S1146&amp;$J1146,SorP!C:C,0))))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IF(B1147="","",IF(ISERROR(MATCH($J1147,SorP!$B$1:$B$6226,0)),"",INDIRECT("'SorP'!$A$"&amp;MATCH($S1147&amp;$J1147,SorP!C:C,0))))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IF(B1148="","",IF(ISERROR(MATCH($J1148,SorP!$B$1:$B$6226,0)),"",INDIRECT("'SorP'!$A$"&amp;MATCH($S1148&amp;$J1148,SorP!C:C,0))))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IF(B1149="","",IF(ISERROR(MATCH($J1149,SorP!$B$1:$B$6226,0)),"",INDIRECT("'SorP'!$A$"&amp;MATCH($S1149&amp;$J1149,SorP!C:C,0))))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IF(B1150="","",IF(ISERROR(MATCH($J1150,SorP!$B$1:$B$6226,0)),"",INDIRECT("'SorP'!$A$"&amp;MATCH($S1150&amp;$J1150,SorP!C:C,0))))</f>
        <v/>
      </c>
      <c r="U1150" s="169"/>
      <c r="V1150" s="170" t="e">
        <f>IF(C1150="",NA(),MATCH($B1150&amp;$C1150,'Smelter Look-up'!$J:$J,0))</f>
        <v>#N/A</v>
      </c>
      <c r="X1150" s="171">
        <f t="shared" ca="1" si="51"/>
        <v>0</v>
      </c>
      <c r="AB1150" s="171" t="str">
        <f t="shared" si="52"/>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IF(B1151="","",IF(ISERROR(MATCH($J1151,SorP!$B$1:$B$6226,0)),"",INDIRECT("'SorP'!$A$"&amp;MATCH($S1151&amp;$J1151,SorP!C:C,0))))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IF(B1199="","",IF(ISERROR(MATCH($J1199,SorP!$B$1:$B$6226,0)),"",INDIRECT("'SorP'!$A$"&amp;MATCH($S1199&amp;$J1199,SorP!C:C,0))))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IF(B1200="","",IF(ISERROR(MATCH($J1200,SorP!$B$1:$B$6226,0)),"",INDIRECT("'SorP'!$A$"&amp;MATCH($S1200&amp;$J1200,SorP!C:C,0))))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IF(B1201="","",IF(ISERROR(MATCH($J1201,SorP!$B$1:$B$6226,0)),"",INDIRECT("'SorP'!$A$"&amp;MATCH($S1201&amp;$J1201,SorP!C:C,0))))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IF(B1202="","",IF(ISERROR(MATCH($J1202,SorP!$B$1:$B$6226,0)),"",INDIRECT("'SorP'!$A$"&amp;MATCH($S1202&amp;$J1202,SorP!C:C,0))))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IF(B1203="","",IF(ISERROR(MATCH($J1203,SorP!$B$1:$B$6226,0)),"",INDIRECT("'SorP'!$A$"&amp;MATCH($S1203&amp;$J1203,SorP!C:C,0))))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IF(B1204="","",IF(ISERROR(MATCH($J1204,SorP!$B$1:$B$6226,0)),"",INDIRECT("'SorP'!$A$"&amp;MATCH($S1204&amp;$J1204,SorP!C:C,0))))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IF(B1205="","",IF(ISERROR(MATCH($J1205,SorP!$B$1:$B$6226,0)),"",INDIRECT("'SorP'!$A$"&amp;MATCH($S1205&amp;$J1205,SorP!C:C,0))))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IF(B1206="","",IF(ISERROR(MATCH($J1206,SorP!$B$1:$B$6226,0)),"",INDIRECT("'SorP'!$A$"&amp;MATCH($S1206&amp;$J1206,SorP!C:C,0))))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IF(B1207="","",IF(ISERROR(MATCH($J1207,SorP!$B$1:$B$6226,0)),"",INDIRECT("'SorP'!$A$"&amp;MATCH($S1207&amp;$J1207,SorP!C:C,0))))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IF(B1208="","",IF(ISERROR(MATCH($J1208,SorP!$B$1:$B$6226,0)),"",INDIRECT("'SorP'!$A$"&amp;MATCH($S1208&amp;$J1208,SorP!C:C,0))))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IF(B1209="","",IF(ISERROR(MATCH($J1209,SorP!$B$1:$B$6226,0)),"",INDIRECT("'SorP'!$A$"&amp;MATCH($S1209&amp;$J1209,SorP!C:C,0))))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IF(B1210="","",IF(ISERROR(MATCH($J1210,SorP!$B$1:$B$6226,0)),"",INDIRECT("'SorP'!$A$"&amp;MATCH($S1210&amp;$J1210,SorP!C:C,0))))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IF(B1211="","",IF(ISERROR(MATCH($J1211,SorP!$B$1:$B$6226,0)),"",INDIRECT("'SorP'!$A$"&amp;MATCH($S1211&amp;$J1211,SorP!C:C,0))))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IF(B1212="","",IF(ISERROR(MATCH($J1212,SorP!$B$1:$B$6226,0)),"",INDIRECT("'SorP'!$A$"&amp;MATCH($S1212&amp;$J1212,SorP!C:C,0))))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IF(B1213="","",IF(ISERROR(MATCH($J1213,SorP!$B$1:$B$6226,0)),"",INDIRECT("'SorP'!$A$"&amp;MATCH($S1213&amp;$J1213,SorP!C:C,0))))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IF(B1214="","",IF(ISERROR(MATCH($J1214,SorP!$B$1:$B$6226,0)),"",INDIRECT("'SorP'!$A$"&amp;MATCH($S1214&amp;$J1214,SorP!C:C,0))))</f>
        <v/>
      </c>
      <c r="U1214" s="169"/>
      <c r="V1214" s="170" t="e">
        <f>IF(C1214="",NA(),MATCH($B1214&amp;$C1214,'Smelter Look-up'!$J:$J,0))</f>
        <v>#N/A</v>
      </c>
      <c r="X1214" s="171">
        <f t="shared" ca="1" si="54"/>
        <v>0</v>
      </c>
      <c r="AB1214" s="171" t="str">
        <f t="shared" si="55"/>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IF(B1215="","",IF(ISERROR(MATCH($J1215,SorP!$B$1:$B$6226,0)),"",INDIRECT("'SorP'!$A$"&amp;MATCH($S1215&amp;$J1215,SorP!C:C,0))))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IF(B1263="","",IF(ISERROR(MATCH($J1263,SorP!$B$1:$B$6226,0)),"",INDIRECT("'SorP'!$A$"&amp;MATCH($S1263&amp;$J1263,SorP!C:C,0))))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IF(B1264="","",IF(ISERROR(MATCH($J1264,SorP!$B$1:$B$6226,0)),"",INDIRECT("'SorP'!$A$"&amp;MATCH($S1264&amp;$J1264,SorP!C:C,0))))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IF(B1265="","",IF(ISERROR(MATCH($J1265,SorP!$B$1:$B$6226,0)),"",INDIRECT("'SorP'!$A$"&amp;MATCH($S1265&amp;$J1265,SorP!C:C,0))))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IF(B1266="","",IF(ISERROR(MATCH($J1266,SorP!$B$1:$B$6226,0)),"",INDIRECT("'SorP'!$A$"&amp;MATCH($S1266&amp;$J1266,SorP!C:C,0))))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IF(B1267="","",IF(ISERROR(MATCH($J1267,SorP!$B$1:$B$6226,0)),"",INDIRECT("'SorP'!$A$"&amp;MATCH($S1267&amp;$J1267,SorP!C:C,0))))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IF(B1268="","",IF(ISERROR(MATCH($J1268,SorP!$B$1:$B$6226,0)),"",INDIRECT("'SorP'!$A$"&amp;MATCH($S1268&amp;$J1268,SorP!C:C,0))))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IF(B1269="","",IF(ISERROR(MATCH($J1269,SorP!$B$1:$B$6226,0)),"",INDIRECT("'SorP'!$A$"&amp;MATCH($S1269&amp;$J1269,SorP!C:C,0))))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IF(B1270="","",IF(ISERROR(MATCH($J1270,SorP!$B$1:$B$6226,0)),"",INDIRECT("'SorP'!$A$"&amp;MATCH($S1270&amp;$J1270,SorP!C:C,0))))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IF(B1271="","",IF(ISERROR(MATCH($J1271,SorP!$B$1:$B$6226,0)),"",INDIRECT("'SorP'!$A$"&amp;MATCH($S1271&amp;$J1271,SorP!C:C,0))))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IF(B1272="","",IF(ISERROR(MATCH($J1272,SorP!$B$1:$B$6226,0)),"",INDIRECT("'SorP'!$A$"&amp;MATCH($S1272&amp;$J1272,SorP!C:C,0))))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IF(B1273="","",IF(ISERROR(MATCH($J1273,SorP!$B$1:$B$6226,0)),"",INDIRECT("'SorP'!$A$"&amp;MATCH($S1273&amp;$J1273,SorP!C:C,0))))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IF(B1274="","",IF(ISERROR(MATCH($J1274,SorP!$B$1:$B$6226,0)),"",INDIRECT("'SorP'!$A$"&amp;MATCH($S1274&amp;$J1274,SorP!C:C,0))))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IF(B1275="","",IF(ISERROR(MATCH($J1275,SorP!$B$1:$B$6226,0)),"",INDIRECT("'SorP'!$A$"&amp;MATCH($S1275&amp;$J1275,SorP!C:C,0))))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IF(B1276="","",IF(ISERROR(MATCH($J1276,SorP!$B$1:$B$6226,0)),"",INDIRECT("'SorP'!$A$"&amp;MATCH($S1276&amp;$J1276,SorP!C:C,0))))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IF(B1277="","",IF(ISERROR(MATCH($J1277,SorP!$B$1:$B$6226,0)),"",INDIRECT("'SorP'!$A$"&amp;MATCH($S1277&amp;$J1277,SorP!C:C,0))))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IF(B1278="","",IF(ISERROR(MATCH($J1278,SorP!$B$1:$B$6226,0)),"",INDIRECT("'SorP'!$A$"&amp;MATCH($S1278&amp;$J1278,SorP!C:C,0))))</f>
        <v/>
      </c>
      <c r="U1278" s="169"/>
      <c r="V1278" s="170" t="e">
        <f>IF(C1278="",NA(),MATCH($B1278&amp;$C1278,'Smelter Look-up'!$J:$J,0))</f>
        <v>#N/A</v>
      </c>
      <c r="X1278" s="171">
        <f t="shared" ca="1" si="57"/>
        <v>0</v>
      </c>
      <c r="AB1278" s="171" t="str">
        <f t="shared" si="58"/>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IF(B1279="","",IF(ISERROR(MATCH($J1279,SorP!$B$1:$B$6226,0)),"",INDIRECT("'SorP'!$A$"&amp;MATCH($S1279&amp;$J1279,SorP!C:C,0))))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IF(B1327="","",IF(ISERROR(MATCH($J1327,SorP!$B$1:$B$6226,0)),"",INDIRECT("'SorP'!$A$"&amp;MATCH($S1327&amp;$J1327,SorP!C:C,0))))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IF(B1328="","",IF(ISERROR(MATCH($J1328,SorP!$B$1:$B$6226,0)),"",INDIRECT("'SorP'!$A$"&amp;MATCH($S1328&amp;$J1328,SorP!C:C,0))))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IF(B1329="","",IF(ISERROR(MATCH($J1329,SorP!$B$1:$B$6226,0)),"",INDIRECT("'SorP'!$A$"&amp;MATCH($S1329&amp;$J1329,SorP!C:C,0))))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IF(B1330="","",IF(ISERROR(MATCH($J1330,SorP!$B$1:$B$6226,0)),"",INDIRECT("'SorP'!$A$"&amp;MATCH($S1330&amp;$J1330,SorP!C:C,0))))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IF(B1331="","",IF(ISERROR(MATCH($J1331,SorP!$B$1:$B$6226,0)),"",INDIRECT("'SorP'!$A$"&amp;MATCH($S1331&amp;$J1331,SorP!C:C,0))))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IF(B1332="","",IF(ISERROR(MATCH($J1332,SorP!$B$1:$B$6226,0)),"",INDIRECT("'SorP'!$A$"&amp;MATCH($S1332&amp;$J1332,SorP!C:C,0))))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IF(B1333="","",IF(ISERROR(MATCH($J1333,SorP!$B$1:$B$6226,0)),"",INDIRECT("'SorP'!$A$"&amp;MATCH($S1333&amp;$J1333,SorP!C:C,0))))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IF(B1334="","",IF(ISERROR(MATCH($J1334,SorP!$B$1:$B$6226,0)),"",INDIRECT("'SorP'!$A$"&amp;MATCH($S1334&amp;$J1334,SorP!C:C,0))))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IF(B1335="","",IF(ISERROR(MATCH($J1335,SorP!$B$1:$B$6226,0)),"",INDIRECT("'SorP'!$A$"&amp;MATCH($S1335&amp;$J1335,SorP!C:C,0))))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IF(B1336="","",IF(ISERROR(MATCH($J1336,SorP!$B$1:$B$6226,0)),"",INDIRECT("'SorP'!$A$"&amp;MATCH($S1336&amp;$J1336,SorP!C:C,0))))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IF(B1337="","",IF(ISERROR(MATCH($J1337,SorP!$B$1:$B$6226,0)),"",INDIRECT("'SorP'!$A$"&amp;MATCH($S1337&amp;$J1337,SorP!C:C,0))))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IF(B1338="","",IF(ISERROR(MATCH($J1338,SorP!$B$1:$B$6226,0)),"",INDIRECT("'SorP'!$A$"&amp;MATCH($S1338&amp;$J1338,SorP!C:C,0))))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IF(B1339="","",IF(ISERROR(MATCH($J1339,SorP!$B$1:$B$6226,0)),"",INDIRECT("'SorP'!$A$"&amp;MATCH($S1339&amp;$J1339,SorP!C:C,0))))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IF(B1340="","",IF(ISERROR(MATCH($J1340,SorP!$B$1:$B$6226,0)),"",INDIRECT("'SorP'!$A$"&amp;MATCH($S1340&amp;$J1340,SorP!C:C,0))))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IF(B1341="","",IF(ISERROR(MATCH($J1341,SorP!$B$1:$B$6226,0)),"",INDIRECT("'SorP'!$A$"&amp;MATCH($S1341&amp;$J1341,SorP!C:C,0))))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IF(B1342="","",IF(ISERROR(MATCH($J1342,SorP!$B$1:$B$6226,0)),"",INDIRECT("'SorP'!$A$"&amp;MATCH($S1342&amp;$J1342,SorP!C:C,0))))</f>
        <v/>
      </c>
      <c r="U1342" s="169"/>
      <c r="V1342" s="170" t="e">
        <f>IF(C1342="",NA(),MATCH($B1342&amp;$C1342,'Smelter Look-up'!$J:$J,0))</f>
        <v>#N/A</v>
      </c>
      <c r="X1342" s="171">
        <f t="shared" ca="1" si="60"/>
        <v>0</v>
      </c>
      <c r="AB1342" s="171" t="str">
        <f t="shared" si="61"/>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IF(B1343="","",IF(ISERROR(MATCH($J1343,SorP!$B$1:$B$6226,0)),"",INDIRECT("'SorP'!$A$"&amp;MATCH($S1343&amp;$J1343,SorP!C:C,0))))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IF(B1391="","",IF(ISERROR(MATCH($J1391,SorP!$B$1:$B$6226,0)),"",INDIRECT("'SorP'!$A$"&amp;MATCH($S1391&amp;$J1391,SorP!C:C,0))))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IF(B1392="","",IF(ISERROR(MATCH($J1392,SorP!$B$1:$B$6226,0)),"",INDIRECT("'SorP'!$A$"&amp;MATCH($S1392&amp;$J1392,SorP!C:C,0))))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IF(B1393="","",IF(ISERROR(MATCH($J1393,SorP!$B$1:$B$6226,0)),"",INDIRECT("'SorP'!$A$"&amp;MATCH($S1393&amp;$J1393,SorP!C:C,0))))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IF(B1394="","",IF(ISERROR(MATCH($J1394,SorP!$B$1:$B$6226,0)),"",INDIRECT("'SorP'!$A$"&amp;MATCH($S1394&amp;$J1394,SorP!C:C,0))))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IF(B1395="","",IF(ISERROR(MATCH($J1395,SorP!$B$1:$B$6226,0)),"",INDIRECT("'SorP'!$A$"&amp;MATCH($S1395&amp;$J1395,SorP!C:C,0))))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IF(B1396="","",IF(ISERROR(MATCH($J1396,SorP!$B$1:$B$6226,0)),"",INDIRECT("'SorP'!$A$"&amp;MATCH($S1396&amp;$J1396,SorP!C:C,0))))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IF(B1397="","",IF(ISERROR(MATCH($J1397,SorP!$B$1:$B$6226,0)),"",INDIRECT("'SorP'!$A$"&amp;MATCH($S1397&amp;$J1397,SorP!C:C,0))))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IF(B1398="","",IF(ISERROR(MATCH($J1398,SorP!$B$1:$B$6226,0)),"",INDIRECT("'SorP'!$A$"&amp;MATCH($S1398&amp;$J1398,SorP!C:C,0))))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IF(B1399="","",IF(ISERROR(MATCH($J1399,SorP!$B$1:$B$6226,0)),"",INDIRECT("'SorP'!$A$"&amp;MATCH($S1399&amp;$J1399,SorP!C:C,0))))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IF(B1400="","",IF(ISERROR(MATCH($J1400,SorP!$B$1:$B$6226,0)),"",INDIRECT("'SorP'!$A$"&amp;MATCH($S1400&amp;$J1400,SorP!C:C,0))))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IF(B1401="","",IF(ISERROR(MATCH($J1401,SorP!$B$1:$B$6226,0)),"",INDIRECT("'SorP'!$A$"&amp;MATCH($S1401&amp;$J1401,SorP!C:C,0))))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IF(B1402="","",IF(ISERROR(MATCH($J1402,SorP!$B$1:$B$6226,0)),"",INDIRECT("'SorP'!$A$"&amp;MATCH($S1402&amp;$J1402,SorP!C:C,0))))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IF(B1403="","",IF(ISERROR(MATCH($J1403,SorP!$B$1:$B$6226,0)),"",INDIRECT("'SorP'!$A$"&amp;MATCH($S1403&amp;$J1403,SorP!C:C,0))))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IF(B1404="","",IF(ISERROR(MATCH($J1404,SorP!$B$1:$B$6226,0)),"",INDIRECT("'SorP'!$A$"&amp;MATCH($S1404&amp;$J1404,SorP!C:C,0))))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IF(B1405="","",IF(ISERROR(MATCH($J1405,SorP!$B$1:$B$6226,0)),"",INDIRECT("'SorP'!$A$"&amp;MATCH($S1405&amp;$J1405,SorP!C:C,0))))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IF(B1406="","",IF(ISERROR(MATCH($J1406,SorP!$B$1:$B$6226,0)),"",INDIRECT("'SorP'!$A$"&amp;MATCH($S1406&amp;$J1406,SorP!C:C,0))))</f>
        <v/>
      </c>
      <c r="U1406" s="169"/>
      <c r="V1406" s="170" t="e">
        <f>IF(C1406="",NA(),MATCH($B1406&amp;$C1406,'Smelter Look-up'!$J:$J,0))</f>
        <v>#N/A</v>
      </c>
      <c r="X1406" s="171">
        <f t="shared" ca="1" si="63"/>
        <v>0</v>
      </c>
      <c r="AB1406" s="171" t="str">
        <f t="shared" si="64"/>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IF(B1407="","",IF(ISERROR(MATCH($J1407,SorP!$B$1:$B$6226,0)),"",INDIRECT("'SorP'!$A$"&amp;MATCH($S1407&amp;$J1407,SorP!C:C,0))))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IF(B1455="","",IF(ISERROR(MATCH($J1455,SorP!$B$1:$B$6226,0)),"",INDIRECT("'SorP'!$A$"&amp;MATCH($S1455&amp;$J1455,SorP!C:C,0))))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IF(B1456="","",IF(ISERROR(MATCH($J1456,SorP!$B$1:$B$6226,0)),"",INDIRECT("'SorP'!$A$"&amp;MATCH($S1456&amp;$J1456,SorP!C:C,0))))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IF(B1457="","",IF(ISERROR(MATCH($J1457,SorP!$B$1:$B$6226,0)),"",INDIRECT("'SorP'!$A$"&amp;MATCH($S1457&amp;$J1457,SorP!C:C,0))))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IF(B1458="","",IF(ISERROR(MATCH($J1458,SorP!$B$1:$B$6226,0)),"",INDIRECT("'SorP'!$A$"&amp;MATCH($S1458&amp;$J1458,SorP!C:C,0))))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IF(B1459="","",IF(ISERROR(MATCH($J1459,SorP!$B$1:$B$6226,0)),"",INDIRECT("'SorP'!$A$"&amp;MATCH($S1459&amp;$J1459,SorP!C:C,0))))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IF(B1460="","",IF(ISERROR(MATCH($J1460,SorP!$B$1:$B$6226,0)),"",INDIRECT("'SorP'!$A$"&amp;MATCH($S1460&amp;$J1460,SorP!C:C,0))))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IF(B1461="","",IF(ISERROR(MATCH($J1461,SorP!$B$1:$B$6226,0)),"",INDIRECT("'SorP'!$A$"&amp;MATCH($S1461&amp;$J1461,SorP!C:C,0))))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IF(B1462="","",IF(ISERROR(MATCH($J1462,SorP!$B$1:$B$6226,0)),"",INDIRECT("'SorP'!$A$"&amp;MATCH($S1462&amp;$J1462,SorP!C:C,0))))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IF(B1463="","",IF(ISERROR(MATCH($J1463,SorP!$B$1:$B$6226,0)),"",INDIRECT("'SorP'!$A$"&amp;MATCH($S1463&amp;$J1463,SorP!C:C,0))))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IF(B1464="","",IF(ISERROR(MATCH($J1464,SorP!$B$1:$B$6226,0)),"",INDIRECT("'SorP'!$A$"&amp;MATCH($S1464&amp;$J1464,SorP!C:C,0))))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IF(B1465="","",IF(ISERROR(MATCH($J1465,SorP!$B$1:$B$6226,0)),"",INDIRECT("'SorP'!$A$"&amp;MATCH($S1465&amp;$J1465,SorP!C:C,0))))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IF(B1466="","",IF(ISERROR(MATCH($J1466,SorP!$B$1:$B$6226,0)),"",INDIRECT("'SorP'!$A$"&amp;MATCH($S1466&amp;$J1466,SorP!C:C,0))))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IF(B1467="","",IF(ISERROR(MATCH($J1467,SorP!$B$1:$B$6226,0)),"",INDIRECT("'SorP'!$A$"&amp;MATCH($S1467&amp;$J1467,SorP!C:C,0))))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IF(B1468="","",IF(ISERROR(MATCH($J1468,SorP!$B$1:$B$6226,0)),"",INDIRECT("'SorP'!$A$"&amp;MATCH($S1468&amp;$J1468,SorP!C:C,0))))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IF(B1469="","",IF(ISERROR(MATCH($J1469,SorP!$B$1:$B$6226,0)),"",INDIRECT("'SorP'!$A$"&amp;MATCH($S1469&amp;$J1469,SorP!C:C,0))))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IF(B1470="","",IF(ISERROR(MATCH($J1470,SorP!$B$1:$B$6226,0)),"",INDIRECT("'SorP'!$A$"&amp;MATCH($S1470&amp;$J1470,SorP!C:C,0))))</f>
        <v/>
      </c>
      <c r="U1470" s="169"/>
      <c r="V1470" s="170" t="e">
        <f>IF(C1470="",NA(),MATCH($B1470&amp;$C1470,'Smelter Look-up'!$J:$J,0))</f>
        <v>#N/A</v>
      </c>
      <c r="X1470" s="171">
        <f t="shared" ca="1" si="66"/>
        <v>0</v>
      </c>
      <c r="AB1470" s="171" t="str">
        <f t="shared" si="67"/>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IF(B1471="","",IF(ISERROR(MATCH($J1471,SorP!$B$1:$B$6226,0)),"",INDIRECT("'SorP'!$A$"&amp;MATCH($S1471&amp;$J1471,SorP!C:C,0))))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IF(B1519="","",IF(ISERROR(MATCH($J1519,SorP!$B$1:$B$6226,0)),"",INDIRECT("'SorP'!$A$"&amp;MATCH($S1519&amp;$J1519,SorP!C:C,0))))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IF(B1520="","",IF(ISERROR(MATCH($J1520,SorP!$B$1:$B$6226,0)),"",INDIRECT("'SorP'!$A$"&amp;MATCH($S1520&amp;$J1520,SorP!C:C,0))))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IF(B1521="","",IF(ISERROR(MATCH($J1521,SorP!$B$1:$B$6226,0)),"",INDIRECT("'SorP'!$A$"&amp;MATCH($S1521&amp;$J1521,SorP!C:C,0))))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IF(B1522="","",IF(ISERROR(MATCH($J1522,SorP!$B$1:$B$6226,0)),"",INDIRECT("'SorP'!$A$"&amp;MATCH($S1522&amp;$J1522,SorP!C:C,0))))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IF(B1523="","",IF(ISERROR(MATCH($J1523,SorP!$B$1:$B$6226,0)),"",INDIRECT("'SorP'!$A$"&amp;MATCH($S1523&amp;$J1523,SorP!C:C,0))))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IF(B1524="","",IF(ISERROR(MATCH($J1524,SorP!$B$1:$B$6226,0)),"",INDIRECT("'SorP'!$A$"&amp;MATCH($S1524&amp;$J1524,SorP!C:C,0))))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IF(B1525="","",IF(ISERROR(MATCH($J1525,SorP!$B$1:$B$6226,0)),"",INDIRECT("'SorP'!$A$"&amp;MATCH($S1525&amp;$J1525,SorP!C:C,0))))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IF(B1526="","",IF(ISERROR(MATCH($J1526,SorP!$B$1:$B$6226,0)),"",INDIRECT("'SorP'!$A$"&amp;MATCH($S1526&amp;$J1526,SorP!C:C,0))))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IF(B1527="","",IF(ISERROR(MATCH($J1527,SorP!$B$1:$B$6226,0)),"",INDIRECT("'SorP'!$A$"&amp;MATCH($S1527&amp;$J1527,SorP!C:C,0))))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IF(B1528="","",IF(ISERROR(MATCH($J1528,SorP!$B$1:$B$6226,0)),"",INDIRECT("'SorP'!$A$"&amp;MATCH($S1528&amp;$J1528,SorP!C:C,0))))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IF(B1529="","",IF(ISERROR(MATCH($J1529,SorP!$B$1:$B$6226,0)),"",INDIRECT("'SorP'!$A$"&amp;MATCH($S1529&amp;$J1529,SorP!C:C,0))))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IF(B1530="","",IF(ISERROR(MATCH($J1530,SorP!$B$1:$B$6226,0)),"",INDIRECT("'SorP'!$A$"&amp;MATCH($S1530&amp;$J1530,SorP!C:C,0))))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IF(B1531="","",IF(ISERROR(MATCH($J1531,SorP!$B$1:$B$6226,0)),"",INDIRECT("'SorP'!$A$"&amp;MATCH($S1531&amp;$J1531,SorP!C:C,0))))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IF(B1532="","",IF(ISERROR(MATCH($J1532,SorP!$B$1:$B$6226,0)),"",INDIRECT("'SorP'!$A$"&amp;MATCH($S1532&amp;$J1532,SorP!C:C,0))))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IF(B1533="","",IF(ISERROR(MATCH($J1533,SorP!$B$1:$B$6226,0)),"",INDIRECT("'SorP'!$A$"&amp;MATCH($S1533&amp;$J1533,SorP!C:C,0))))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IF(B1534="","",IF(ISERROR(MATCH($J1534,SorP!$B$1:$B$6226,0)),"",INDIRECT("'SorP'!$A$"&amp;MATCH($S1534&amp;$J1534,SorP!C:C,0))))</f>
        <v/>
      </c>
      <c r="U1534" s="169"/>
      <c r="V1534" s="170" t="e">
        <f>IF(C1534="",NA(),MATCH($B1534&amp;$C1534,'Smelter Look-up'!$J:$J,0))</f>
        <v>#N/A</v>
      </c>
      <c r="X1534" s="171">
        <f t="shared" ca="1" si="69"/>
        <v>0</v>
      </c>
      <c r="AB1534" s="171" t="str">
        <f t="shared" si="70"/>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IF(B1535="","",IF(ISERROR(MATCH($J1535,SorP!$B$1:$B$6226,0)),"",INDIRECT("'SorP'!$A$"&amp;MATCH($S1535&amp;$J1535,SorP!C:C,0))))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IF(B1583="","",IF(ISERROR(MATCH($J1583,SorP!$B$1:$B$6226,0)),"",INDIRECT("'SorP'!$A$"&amp;MATCH($S1583&amp;$J1583,SorP!C:C,0))))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IF(B1584="","",IF(ISERROR(MATCH($J1584,SorP!$B$1:$B$6226,0)),"",INDIRECT("'SorP'!$A$"&amp;MATCH($S1584&amp;$J1584,SorP!C:C,0))))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IF(B1585="","",IF(ISERROR(MATCH($J1585,SorP!$B$1:$B$6226,0)),"",INDIRECT("'SorP'!$A$"&amp;MATCH($S1585&amp;$J1585,SorP!C:C,0))))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IF(B1586="","",IF(ISERROR(MATCH($J1586,SorP!$B$1:$B$6226,0)),"",INDIRECT("'SorP'!$A$"&amp;MATCH($S1586&amp;$J1586,SorP!C:C,0))))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IF(B1587="","",IF(ISERROR(MATCH($J1587,SorP!$B$1:$B$6226,0)),"",INDIRECT("'SorP'!$A$"&amp;MATCH($S1587&amp;$J1587,SorP!C:C,0))))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IF(B1588="","",IF(ISERROR(MATCH($J1588,SorP!$B$1:$B$6226,0)),"",INDIRECT("'SorP'!$A$"&amp;MATCH($S1588&amp;$J1588,SorP!C:C,0))))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IF(B1589="","",IF(ISERROR(MATCH($J1589,SorP!$B$1:$B$6226,0)),"",INDIRECT("'SorP'!$A$"&amp;MATCH($S1589&amp;$J1589,SorP!C:C,0))))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IF(B1590="","",IF(ISERROR(MATCH($J1590,SorP!$B$1:$B$6226,0)),"",INDIRECT("'SorP'!$A$"&amp;MATCH($S1590&amp;$J1590,SorP!C:C,0))))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IF(B1591="","",IF(ISERROR(MATCH($J1591,SorP!$B$1:$B$6226,0)),"",INDIRECT("'SorP'!$A$"&amp;MATCH($S1591&amp;$J1591,SorP!C:C,0))))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IF(B1592="","",IF(ISERROR(MATCH($J1592,SorP!$B$1:$B$6226,0)),"",INDIRECT("'SorP'!$A$"&amp;MATCH($S1592&amp;$J1592,SorP!C:C,0))))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IF(B1593="","",IF(ISERROR(MATCH($J1593,SorP!$B$1:$B$6226,0)),"",INDIRECT("'SorP'!$A$"&amp;MATCH($S1593&amp;$J1593,SorP!C:C,0))))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IF(B1594="","",IF(ISERROR(MATCH($J1594,SorP!$B$1:$B$6226,0)),"",INDIRECT("'SorP'!$A$"&amp;MATCH($S1594&amp;$J1594,SorP!C:C,0))))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IF(B1595="","",IF(ISERROR(MATCH($J1595,SorP!$B$1:$B$6226,0)),"",INDIRECT("'SorP'!$A$"&amp;MATCH($S1595&amp;$J1595,SorP!C:C,0))))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IF(B1596="","",IF(ISERROR(MATCH($J1596,SorP!$B$1:$B$6226,0)),"",INDIRECT("'SorP'!$A$"&amp;MATCH($S1596&amp;$J1596,SorP!C:C,0))))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IF(B1597="","",IF(ISERROR(MATCH($J1597,SorP!$B$1:$B$6226,0)),"",INDIRECT("'SorP'!$A$"&amp;MATCH($S1597&amp;$J1597,SorP!C:C,0))))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IF(B1598="","",IF(ISERROR(MATCH($J1598,SorP!$B$1:$B$6226,0)),"",INDIRECT("'SorP'!$A$"&amp;MATCH($S1598&amp;$J1598,SorP!C:C,0))))</f>
        <v/>
      </c>
      <c r="U1598" s="169"/>
      <c r="V1598" s="170" t="e">
        <f>IF(C1598="",NA(),MATCH($B1598&amp;$C1598,'Smelter Look-up'!$J:$J,0))</f>
        <v>#N/A</v>
      </c>
      <c r="X1598" s="171">
        <f t="shared" ca="1" si="72"/>
        <v>0</v>
      </c>
      <c r="AB1598" s="171" t="str">
        <f t="shared" si="73"/>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IF(B1599="","",IF(ISERROR(MATCH($J1599,SorP!$B$1:$B$6226,0)),"",INDIRECT("'SorP'!$A$"&amp;MATCH($S1599&amp;$J1599,SorP!C:C,0))))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IF(B1647="","",IF(ISERROR(MATCH($J1647,SorP!$B$1:$B$6226,0)),"",INDIRECT("'SorP'!$A$"&amp;MATCH($S1647&amp;$J1647,SorP!C:C,0))))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IF(B1648="","",IF(ISERROR(MATCH($J1648,SorP!$B$1:$B$6226,0)),"",INDIRECT("'SorP'!$A$"&amp;MATCH($S1648&amp;$J1648,SorP!C:C,0))))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IF(B1649="","",IF(ISERROR(MATCH($J1649,SorP!$B$1:$B$6226,0)),"",INDIRECT("'SorP'!$A$"&amp;MATCH($S1649&amp;$J1649,SorP!C:C,0))))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IF(B1650="","",IF(ISERROR(MATCH($J1650,SorP!$B$1:$B$6226,0)),"",INDIRECT("'SorP'!$A$"&amp;MATCH($S1650&amp;$J1650,SorP!C:C,0))))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IF(B1651="","",IF(ISERROR(MATCH($J1651,SorP!$B$1:$B$6226,0)),"",INDIRECT("'SorP'!$A$"&amp;MATCH($S1651&amp;$J1651,SorP!C:C,0))))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IF(B1652="","",IF(ISERROR(MATCH($J1652,SorP!$B$1:$B$6226,0)),"",INDIRECT("'SorP'!$A$"&amp;MATCH($S1652&amp;$J1652,SorP!C:C,0))))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IF(B1653="","",IF(ISERROR(MATCH($J1653,SorP!$B$1:$B$6226,0)),"",INDIRECT("'SorP'!$A$"&amp;MATCH($S1653&amp;$J1653,SorP!C:C,0))))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IF(B1654="","",IF(ISERROR(MATCH($J1654,SorP!$B$1:$B$6226,0)),"",INDIRECT("'SorP'!$A$"&amp;MATCH($S1654&amp;$J1654,SorP!C:C,0))))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IF(B1655="","",IF(ISERROR(MATCH($J1655,SorP!$B$1:$B$6226,0)),"",INDIRECT("'SorP'!$A$"&amp;MATCH($S1655&amp;$J1655,SorP!C:C,0))))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IF(B1656="","",IF(ISERROR(MATCH($J1656,SorP!$B$1:$B$6226,0)),"",INDIRECT("'SorP'!$A$"&amp;MATCH($S1656&amp;$J1656,SorP!C:C,0))))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IF(B1657="","",IF(ISERROR(MATCH($J1657,SorP!$B$1:$B$6226,0)),"",INDIRECT("'SorP'!$A$"&amp;MATCH($S1657&amp;$J1657,SorP!C:C,0))))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IF(B1658="","",IF(ISERROR(MATCH($J1658,SorP!$B$1:$B$6226,0)),"",INDIRECT("'SorP'!$A$"&amp;MATCH($S1658&amp;$J1658,SorP!C:C,0))))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IF(B1659="","",IF(ISERROR(MATCH($J1659,SorP!$B$1:$B$6226,0)),"",INDIRECT("'SorP'!$A$"&amp;MATCH($S1659&amp;$J1659,SorP!C:C,0))))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IF(B1660="","",IF(ISERROR(MATCH($J1660,SorP!$B$1:$B$6226,0)),"",INDIRECT("'SorP'!$A$"&amp;MATCH($S1660&amp;$J1660,SorP!C:C,0))))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IF(B1661="","",IF(ISERROR(MATCH($J1661,SorP!$B$1:$B$6226,0)),"",INDIRECT("'SorP'!$A$"&amp;MATCH($S1661&amp;$J1661,SorP!C:C,0))))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IF(B1662="","",IF(ISERROR(MATCH($J1662,SorP!$B$1:$B$6226,0)),"",INDIRECT("'SorP'!$A$"&amp;MATCH($S1662&amp;$J1662,SorP!C:C,0))))</f>
        <v/>
      </c>
      <c r="U1662" s="169"/>
      <c r="V1662" s="170" t="e">
        <f>IF(C1662="",NA(),MATCH($B1662&amp;$C1662,'Smelter Look-up'!$J:$J,0))</f>
        <v>#N/A</v>
      </c>
      <c r="X1662" s="171">
        <f t="shared" ca="1" si="75"/>
        <v>0</v>
      </c>
      <c r="AB1662" s="171" t="str">
        <f t="shared" si="76"/>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IF(B1663="","",IF(ISERROR(MATCH($J1663,SorP!$B$1:$B$6226,0)),"",INDIRECT("'SorP'!$A$"&amp;MATCH($S1663&amp;$J1663,SorP!C:C,0))))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IF(B1711="","",IF(ISERROR(MATCH($J1711,SorP!$B$1:$B$6226,0)),"",INDIRECT("'SorP'!$A$"&amp;MATCH($S1711&amp;$J1711,SorP!C:C,0))))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IF(B1712="","",IF(ISERROR(MATCH($J1712,SorP!$B$1:$B$6226,0)),"",INDIRECT("'SorP'!$A$"&amp;MATCH($S1712&amp;$J1712,SorP!C:C,0))))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IF(B1713="","",IF(ISERROR(MATCH($J1713,SorP!$B$1:$B$6226,0)),"",INDIRECT("'SorP'!$A$"&amp;MATCH($S1713&amp;$J1713,SorP!C:C,0))))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IF(B1714="","",IF(ISERROR(MATCH($J1714,SorP!$B$1:$B$6226,0)),"",INDIRECT("'SorP'!$A$"&amp;MATCH($S1714&amp;$J1714,SorP!C:C,0))))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IF(B1715="","",IF(ISERROR(MATCH($J1715,SorP!$B$1:$B$6226,0)),"",INDIRECT("'SorP'!$A$"&amp;MATCH($S1715&amp;$J1715,SorP!C:C,0))))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IF(B1716="","",IF(ISERROR(MATCH($J1716,SorP!$B$1:$B$6226,0)),"",INDIRECT("'SorP'!$A$"&amp;MATCH($S1716&amp;$J1716,SorP!C:C,0))))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IF(B1717="","",IF(ISERROR(MATCH($J1717,SorP!$B$1:$B$6226,0)),"",INDIRECT("'SorP'!$A$"&amp;MATCH($S1717&amp;$J1717,SorP!C:C,0))))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IF(B1718="","",IF(ISERROR(MATCH($J1718,SorP!$B$1:$B$6226,0)),"",INDIRECT("'SorP'!$A$"&amp;MATCH($S1718&amp;$J1718,SorP!C:C,0))))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IF(B1719="","",IF(ISERROR(MATCH($J1719,SorP!$B$1:$B$6226,0)),"",INDIRECT("'SorP'!$A$"&amp;MATCH($S1719&amp;$J1719,SorP!C:C,0))))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IF(B1720="","",IF(ISERROR(MATCH($J1720,SorP!$B$1:$B$6226,0)),"",INDIRECT("'SorP'!$A$"&amp;MATCH($S1720&amp;$J1720,SorP!C:C,0))))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IF(B1721="","",IF(ISERROR(MATCH($J1721,SorP!$B$1:$B$6226,0)),"",INDIRECT("'SorP'!$A$"&amp;MATCH($S1721&amp;$J1721,SorP!C:C,0))))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IF(B1722="","",IF(ISERROR(MATCH($J1722,SorP!$B$1:$B$6226,0)),"",INDIRECT("'SorP'!$A$"&amp;MATCH($S1722&amp;$J1722,SorP!C:C,0))))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IF(B1723="","",IF(ISERROR(MATCH($J1723,SorP!$B$1:$B$6226,0)),"",INDIRECT("'SorP'!$A$"&amp;MATCH($S1723&amp;$J1723,SorP!C:C,0))))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IF(B1724="","",IF(ISERROR(MATCH($J1724,SorP!$B$1:$B$6226,0)),"",INDIRECT("'SorP'!$A$"&amp;MATCH($S1724&amp;$J1724,SorP!C:C,0))))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IF(B1725="","",IF(ISERROR(MATCH($J1725,SorP!$B$1:$B$6226,0)),"",INDIRECT("'SorP'!$A$"&amp;MATCH($S1725&amp;$J1725,SorP!C:C,0))))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IF(B1726="","",IF(ISERROR(MATCH($J1726,SorP!$B$1:$B$6226,0)),"",INDIRECT("'SorP'!$A$"&amp;MATCH($S1726&amp;$J1726,SorP!C:C,0))))</f>
        <v/>
      </c>
      <c r="U1726" s="169"/>
      <c r="V1726" s="170" t="e">
        <f>IF(C1726="",NA(),MATCH($B1726&amp;$C1726,'Smelter Look-up'!$J:$J,0))</f>
        <v>#N/A</v>
      </c>
      <c r="X1726" s="171">
        <f t="shared" ca="1" si="78"/>
        <v>0</v>
      </c>
      <c r="AB1726" s="171" t="str">
        <f t="shared" si="79"/>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IF(B1727="","",IF(ISERROR(MATCH($J1727,SorP!$B$1:$B$6226,0)),"",INDIRECT("'SorP'!$A$"&amp;MATCH($S1727&amp;$J1727,SorP!C:C,0))))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IF(B1775="","",IF(ISERROR(MATCH($J1775,SorP!$B$1:$B$6226,0)),"",INDIRECT("'SorP'!$A$"&amp;MATCH($S1775&amp;$J1775,SorP!C:C,0))))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IF(B1776="","",IF(ISERROR(MATCH($J1776,SorP!$B$1:$B$6226,0)),"",INDIRECT("'SorP'!$A$"&amp;MATCH($S1776&amp;$J1776,SorP!C:C,0))))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IF(B1777="","",IF(ISERROR(MATCH($J1777,SorP!$B$1:$B$6226,0)),"",INDIRECT("'SorP'!$A$"&amp;MATCH($S1777&amp;$J1777,SorP!C:C,0))))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IF(B1778="","",IF(ISERROR(MATCH($J1778,SorP!$B$1:$B$6226,0)),"",INDIRECT("'SorP'!$A$"&amp;MATCH($S1778&amp;$J1778,SorP!C:C,0))))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IF(B1779="","",IF(ISERROR(MATCH($J1779,SorP!$B$1:$B$6226,0)),"",INDIRECT("'SorP'!$A$"&amp;MATCH($S1779&amp;$J1779,SorP!C:C,0))))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IF(B1780="","",IF(ISERROR(MATCH($J1780,SorP!$B$1:$B$6226,0)),"",INDIRECT("'SorP'!$A$"&amp;MATCH($S1780&amp;$J1780,SorP!C:C,0))))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IF(B1781="","",IF(ISERROR(MATCH($J1781,SorP!$B$1:$B$6226,0)),"",INDIRECT("'SorP'!$A$"&amp;MATCH($S1781&amp;$J1781,SorP!C:C,0))))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IF(B1782="","",IF(ISERROR(MATCH($J1782,SorP!$B$1:$B$6226,0)),"",INDIRECT("'SorP'!$A$"&amp;MATCH($S1782&amp;$J1782,SorP!C:C,0))))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IF(B1783="","",IF(ISERROR(MATCH($J1783,SorP!$B$1:$B$6226,0)),"",INDIRECT("'SorP'!$A$"&amp;MATCH($S1783&amp;$J1783,SorP!C:C,0))))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IF(B1784="","",IF(ISERROR(MATCH($J1784,SorP!$B$1:$B$6226,0)),"",INDIRECT("'SorP'!$A$"&amp;MATCH($S1784&amp;$J1784,SorP!C:C,0))))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IF(B1785="","",IF(ISERROR(MATCH($J1785,SorP!$B$1:$B$6226,0)),"",INDIRECT("'SorP'!$A$"&amp;MATCH($S1785&amp;$J1785,SorP!C:C,0))))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IF(B1786="","",IF(ISERROR(MATCH($J1786,SorP!$B$1:$B$6226,0)),"",INDIRECT("'SorP'!$A$"&amp;MATCH($S1786&amp;$J1786,SorP!C:C,0))))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IF(B1787="","",IF(ISERROR(MATCH($J1787,SorP!$B$1:$B$6226,0)),"",INDIRECT("'SorP'!$A$"&amp;MATCH($S1787&amp;$J1787,SorP!C:C,0))))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IF(B1788="","",IF(ISERROR(MATCH($J1788,SorP!$B$1:$B$6226,0)),"",INDIRECT("'SorP'!$A$"&amp;MATCH($S1788&amp;$J1788,SorP!C:C,0))))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IF(B1789="","",IF(ISERROR(MATCH($J1789,SorP!$B$1:$B$6226,0)),"",INDIRECT("'SorP'!$A$"&amp;MATCH($S1789&amp;$J1789,SorP!C:C,0))))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IF(B1790="","",IF(ISERROR(MATCH($J1790,SorP!$B$1:$B$6226,0)),"",INDIRECT("'SorP'!$A$"&amp;MATCH($S1790&amp;$J1790,SorP!C:C,0))))</f>
        <v/>
      </c>
      <c r="U1790" s="169"/>
      <c r="V1790" s="170" t="e">
        <f>IF(C1790="",NA(),MATCH($B1790&amp;$C1790,'Smelter Look-up'!$J:$J,0))</f>
        <v>#N/A</v>
      </c>
      <c r="X1790" s="171">
        <f t="shared" ca="1" si="81"/>
        <v>0</v>
      </c>
      <c r="AB1790" s="171" t="str">
        <f t="shared" si="82"/>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IF(B1791="","",IF(ISERROR(MATCH($J1791,SorP!$B$1:$B$6226,0)),"",INDIRECT("'SorP'!$A$"&amp;MATCH($S1791&amp;$J1791,SorP!C:C,0))))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IF(B1839="","",IF(ISERROR(MATCH($J1839,SorP!$B$1:$B$6226,0)),"",INDIRECT("'SorP'!$A$"&amp;MATCH($S1839&amp;$J1839,SorP!C:C,0))))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IF(B1840="","",IF(ISERROR(MATCH($J1840,SorP!$B$1:$B$6226,0)),"",INDIRECT("'SorP'!$A$"&amp;MATCH($S1840&amp;$J1840,SorP!C:C,0))))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IF(B1841="","",IF(ISERROR(MATCH($J1841,SorP!$B$1:$B$6226,0)),"",INDIRECT("'SorP'!$A$"&amp;MATCH($S1841&amp;$J1841,SorP!C:C,0))))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IF(B1842="","",IF(ISERROR(MATCH($J1842,SorP!$B$1:$B$6226,0)),"",INDIRECT("'SorP'!$A$"&amp;MATCH($S1842&amp;$J1842,SorP!C:C,0))))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IF(B1843="","",IF(ISERROR(MATCH($J1843,SorP!$B$1:$B$6226,0)),"",INDIRECT("'SorP'!$A$"&amp;MATCH($S1843&amp;$J1843,SorP!C:C,0))))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IF(B1844="","",IF(ISERROR(MATCH($J1844,SorP!$B$1:$B$6226,0)),"",INDIRECT("'SorP'!$A$"&amp;MATCH($S1844&amp;$J1844,SorP!C:C,0))))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IF(B1845="","",IF(ISERROR(MATCH($J1845,SorP!$B$1:$B$6226,0)),"",INDIRECT("'SorP'!$A$"&amp;MATCH($S1845&amp;$J1845,SorP!C:C,0))))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IF(B1846="","",IF(ISERROR(MATCH($J1846,SorP!$B$1:$B$6226,0)),"",INDIRECT("'SorP'!$A$"&amp;MATCH($S1846&amp;$J1846,SorP!C:C,0))))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IF(B1847="","",IF(ISERROR(MATCH($J1847,SorP!$B$1:$B$6226,0)),"",INDIRECT("'SorP'!$A$"&amp;MATCH($S1847&amp;$J1847,SorP!C:C,0))))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IF(B1848="","",IF(ISERROR(MATCH($J1848,SorP!$B$1:$B$6226,0)),"",INDIRECT("'SorP'!$A$"&amp;MATCH($S1848&amp;$J1848,SorP!C:C,0))))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IF(B1849="","",IF(ISERROR(MATCH($J1849,SorP!$B$1:$B$6226,0)),"",INDIRECT("'SorP'!$A$"&amp;MATCH($S1849&amp;$J1849,SorP!C:C,0))))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IF(B1850="","",IF(ISERROR(MATCH($J1850,SorP!$B$1:$B$6226,0)),"",INDIRECT("'SorP'!$A$"&amp;MATCH($S1850&amp;$J1850,SorP!C:C,0))))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IF(B1851="","",IF(ISERROR(MATCH($J1851,SorP!$B$1:$B$6226,0)),"",INDIRECT("'SorP'!$A$"&amp;MATCH($S1851&amp;$J1851,SorP!C:C,0))))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IF(B1852="","",IF(ISERROR(MATCH($J1852,SorP!$B$1:$B$6226,0)),"",INDIRECT("'SorP'!$A$"&amp;MATCH($S1852&amp;$J1852,SorP!C:C,0))))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IF(B1853="","",IF(ISERROR(MATCH($J1853,SorP!$B$1:$B$6226,0)),"",INDIRECT("'SorP'!$A$"&amp;MATCH($S1853&amp;$J1853,SorP!C:C,0))))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IF(B1854="","",IF(ISERROR(MATCH($J1854,SorP!$B$1:$B$6226,0)),"",INDIRECT("'SorP'!$A$"&amp;MATCH($S1854&amp;$J1854,SorP!C:C,0))))</f>
        <v/>
      </c>
      <c r="U1854" s="169"/>
      <c r="V1854" s="170" t="e">
        <f>IF(C1854="",NA(),MATCH($B1854&amp;$C1854,'Smelter Look-up'!$J:$J,0))</f>
        <v>#N/A</v>
      </c>
      <c r="X1854" s="171">
        <f t="shared" ca="1" si="84"/>
        <v>0</v>
      </c>
      <c r="AB1854" s="171" t="str">
        <f t="shared" si="85"/>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IF(B1855="","",IF(ISERROR(MATCH($J1855,SorP!$B$1:$B$6226,0)),"",INDIRECT("'SorP'!$A$"&amp;MATCH($S1855&amp;$J1855,SorP!C:C,0))))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IF(B1903="","",IF(ISERROR(MATCH($J1903,SorP!$B$1:$B$6226,0)),"",INDIRECT("'SorP'!$A$"&amp;MATCH($S1903&amp;$J1903,SorP!C:C,0))))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IF(B1904="","",IF(ISERROR(MATCH($J1904,SorP!$B$1:$B$6226,0)),"",INDIRECT("'SorP'!$A$"&amp;MATCH($S1904&amp;$J1904,SorP!C:C,0))))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IF(B1905="","",IF(ISERROR(MATCH($J1905,SorP!$B$1:$B$6226,0)),"",INDIRECT("'SorP'!$A$"&amp;MATCH($S1905&amp;$J1905,SorP!C:C,0))))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IF(B1906="","",IF(ISERROR(MATCH($J1906,SorP!$B$1:$B$6226,0)),"",INDIRECT("'SorP'!$A$"&amp;MATCH($S1906&amp;$J1906,SorP!C:C,0))))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IF(B1907="","",IF(ISERROR(MATCH($J1907,SorP!$B$1:$B$6226,0)),"",INDIRECT("'SorP'!$A$"&amp;MATCH($S1907&amp;$J1907,SorP!C:C,0))))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IF(B1908="","",IF(ISERROR(MATCH($J1908,SorP!$B$1:$B$6226,0)),"",INDIRECT("'SorP'!$A$"&amp;MATCH($S1908&amp;$J1908,SorP!C:C,0))))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IF(B1909="","",IF(ISERROR(MATCH($J1909,SorP!$B$1:$B$6226,0)),"",INDIRECT("'SorP'!$A$"&amp;MATCH($S1909&amp;$J1909,SorP!C:C,0))))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IF(B1910="","",IF(ISERROR(MATCH($J1910,SorP!$B$1:$B$6226,0)),"",INDIRECT("'SorP'!$A$"&amp;MATCH($S1910&amp;$J1910,SorP!C:C,0))))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IF(B1911="","",IF(ISERROR(MATCH($J1911,SorP!$B$1:$B$6226,0)),"",INDIRECT("'SorP'!$A$"&amp;MATCH($S1911&amp;$J1911,SorP!C:C,0))))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IF(B1912="","",IF(ISERROR(MATCH($J1912,SorP!$B$1:$B$6226,0)),"",INDIRECT("'SorP'!$A$"&amp;MATCH($S1912&amp;$J1912,SorP!C:C,0))))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IF(B1913="","",IF(ISERROR(MATCH($J1913,SorP!$B$1:$B$6226,0)),"",INDIRECT("'SorP'!$A$"&amp;MATCH($S1913&amp;$J1913,SorP!C:C,0))))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IF(B1914="","",IF(ISERROR(MATCH($J1914,SorP!$B$1:$B$6226,0)),"",INDIRECT("'SorP'!$A$"&amp;MATCH($S1914&amp;$J1914,SorP!C:C,0))))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IF(B1915="","",IF(ISERROR(MATCH($J1915,SorP!$B$1:$B$6226,0)),"",INDIRECT("'SorP'!$A$"&amp;MATCH($S1915&amp;$J1915,SorP!C:C,0))))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IF(B1916="","",IF(ISERROR(MATCH($J1916,SorP!$B$1:$B$6226,0)),"",INDIRECT("'SorP'!$A$"&amp;MATCH($S1916&amp;$J1916,SorP!C:C,0))))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IF(B1917="","",IF(ISERROR(MATCH($J1917,SorP!$B$1:$B$6226,0)),"",INDIRECT("'SorP'!$A$"&amp;MATCH($S1917&amp;$J1917,SorP!C:C,0))))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IF(B1918="","",IF(ISERROR(MATCH($J1918,SorP!$B$1:$B$6226,0)),"",INDIRECT("'SorP'!$A$"&amp;MATCH($S1918&amp;$J1918,SorP!C:C,0))))</f>
        <v/>
      </c>
      <c r="U1918" s="169"/>
      <c r="V1918" s="170" t="e">
        <f>IF(C1918="",NA(),MATCH($B1918&amp;$C1918,'Smelter Look-up'!$J:$J,0))</f>
        <v>#N/A</v>
      </c>
      <c r="X1918" s="171">
        <f t="shared" ca="1" si="87"/>
        <v>0</v>
      </c>
      <c r="AB1918" s="171" t="str">
        <f t="shared" si="88"/>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IF(B1919="","",IF(ISERROR(MATCH($J1919,SorP!$B$1:$B$6226,0)),"",INDIRECT("'SorP'!$A$"&amp;MATCH($S1919&amp;$J1919,SorP!C:C,0))))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IF(B1967="","",IF(ISERROR(MATCH($J1967,SorP!$B$1:$B$6226,0)),"",INDIRECT("'SorP'!$A$"&amp;MATCH($S1967&amp;$J1967,SorP!C:C,0))))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IF(B1968="","",IF(ISERROR(MATCH($J1968,SorP!$B$1:$B$6226,0)),"",INDIRECT("'SorP'!$A$"&amp;MATCH($S1968&amp;$J1968,SorP!C:C,0))))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IF(B1969="","",IF(ISERROR(MATCH($J1969,SorP!$B$1:$B$6226,0)),"",INDIRECT("'SorP'!$A$"&amp;MATCH($S1969&amp;$J1969,SorP!C:C,0))))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IF(B1970="","",IF(ISERROR(MATCH($J1970,SorP!$B$1:$B$6226,0)),"",INDIRECT("'SorP'!$A$"&amp;MATCH($S1970&amp;$J1970,SorP!C:C,0))))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IF(B1971="","",IF(ISERROR(MATCH($J1971,SorP!$B$1:$B$6226,0)),"",INDIRECT("'SorP'!$A$"&amp;MATCH($S1971&amp;$J1971,SorP!C:C,0))))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IF(B1972="","",IF(ISERROR(MATCH($J1972,SorP!$B$1:$B$6226,0)),"",INDIRECT("'SorP'!$A$"&amp;MATCH($S1972&amp;$J1972,SorP!C:C,0))))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IF(B1973="","",IF(ISERROR(MATCH($J1973,SorP!$B$1:$B$6226,0)),"",INDIRECT("'SorP'!$A$"&amp;MATCH($S1973&amp;$J1973,SorP!C:C,0))))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IF(B1974="","",IF(ISERROR(MATCH($J1974,SorP!$B$1:$B$6226,0)),"",INDIRECT("'SorP'!$A$"&amp;MATCH($S1974&amp;$J1974,SorP!C:C,0))))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IF(B1975="","",IF(ISERROR(MATCH($J1975,SorP!$B$1:$B$6226,0)),"",INDIRECT("'SorP'!$A$"&amp;MATCH($S1975&amp;$J1975,SorP!C:C,0))))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IF(B1976="","",IF(ISERROR(MATCH($J1976,SorP!$B$1:$B$6226,0)),"",INDIRECT("'SorP'!$A$"&amp;MATCH($S1976&amp;$J1976,SorP!C:C,0))))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IF(B1977="","",IF(ISERROR(MATCH($J1977,SorP!$B$1:$B$6226,0)),"",INDIRECT("'SorP'!$A$"&amp;MATCH($S1977&amp;$J1977,SorP!C:C,0))))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IF(B1978="","",IF(ISERROR(MATCH($J1978,SorP!$B$1:$B$6226,0)),"",INDIRECT("'SorP'!$A$"&amp;MATCH($S1978&amp;$J1978,SorP!C:C,0))))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IF(B1979="","",IF(ISERROR(MATCH($J1979,SorP!$B$1:$B$6226,0)),"",INDIRECT("'SorP'!$A$"&amp;MATCH($S1979&amp;$J1979,SorP!C:C,0))))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IF(B1980="","",IF(ISERROR(MATCH($J1980,SorP!$B$1:$B$6226,0)),"",INDIRECT("'SorP'!$A$"&amp;MATCH($S1980&amp;$J1980,SorP!C:C,0))))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IF(B1981="","",IF(ISERROR(MATCH($J1981,SorP!$B$1:$B$6226,0)),"",INDIRECT("'SorP'!$A$"&amp;MATCH($S1981&amp;$J1981,SorP!C:C,0))))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IF(B1982="","",IF(ISERROR(MATCH($J1982,SorP!$B$1:$B$6226,0)),"",INDIRECT("'SorP'!$A$"&amp;MATCH($S1982&amp;$J1982,SorP!C:C,0))))</f>
        <v/>
      </c>
      <c r="U1982" s="169"/>
      <c r="V1982" s="170" t="e">
        <f>IF(C1982="",NA(),MATCH($B1982&amp;$C1982,'Smelter Look-up'!$J:$J,0))</f>
        <v>#N/A</v>
      </c>
      <c r="X1982" s="171">
        <f t="shared" ca="1" si="90"/>
        <v>0</v>
      </c>
      <c r="AB1982" s="171" t="str">
        <f t="shared" si="91"/>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IF(B1983="","",IF(ISERROR(MATCH($J1983,SorP!$B$1:$B$6226,0)),"",INDIRECT("'SorP'!$A$"&amp;MATCH($S1983&amp;$J1983,SorP!C:C,0))))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IF(B2031="","",IF(ISERROR(MATCH($J2031,SorP!$B$1:$B$6226,0)),"",INDIRECT("'SorP'!$A$"&amp;MATCH($S2031&amp;$J2031,SorP!C:C,0))))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IF(B2032="","",IF(ISERROR(MATCH($J2032,SorP!$B$1:$B$6226,0)),"",INDIRECT("'SorP'!$A$"&amp;MATCH($S2032&amp;$J2032,SorP!C:C,0))))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IF(B2033="","",IF(ISERROR(MATCH($J2033,SorP!$B$1:$B$6226,0)),"",INDIRECT("'SorP'!$A$"&amp;MATCH($S2033&amp;$J2033,SorP!C:C,0))))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IF(B2034="","",IF(ISERROR(MATCH($J2034,SorP!$B$1:$B$6226,0)),"",INDIRECT("'SorP'!$A$"&amp;MATCH($S2034&amp;$J2034,SorP!C:C,0))))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IF(B2035="","",IF(ISERROR(MATCH($J2035,SorP!$B$1:$B$6226,0)),"",INDIRECT("'SorP'!$A$"&amp;MATCH($S2035&amp;$J2035,SorP!C:C,0))))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IF(B2036="","",IF(ISERROR(MATCH($J2036,SorP!$B$1:$B$6226,0)),"",INDIRECT("'SorP'!$A$"&amp;MATCH($S2036&amp;$J2036,SorP!C:C,0))))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IF(B2037="","",IF(ISERROR(MATCH($J2037,SorP!$B$1:$B$6226,0)),"",INDIRECT("'SorP'!$A$"&amp;MATCH($S2037&amp;$J2037,SorP!C:C,0))))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IF(B2038="","",IF(ISERROR(MATCH($J2038,SorP!$B$1:$B$6226,0)),"",INDIRECT("'SorP'!$A$"&amp;MATCH($S2038&amp;$J2038,SorP!C:C,0))))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IF(B2039="","",IF(ISERROR(MATCH($J2039,SorP!$B$1:$B$6226,0)),"",INDIRECT("'SorP'!$A$"&amp;MATCH($S2039&amp;$J2039,SorP!C:C,0))))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IF(B2040="","",IF(ISERROR(MATCH($J2040,SorP!$B$1:$B$6226,0)),"",INDIRECT("'SorP'!$A$"&amp;MATCH($S2040&amp;$J2040,SorP!C:C,0))))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IF(B2041="","",IF(ISERROR(MATCH($J2041,SorP!$B$1:$B$6226,0)),"",INDIRECT("'SorP'!$A$"&amp;MATCH($S2041&amp;$J2041,SorP!C:C,0))))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IF(B2042="","",IF(ISERROR(MATCH($J2042,SorP!$B$1:$B$6226,0)),"",INDIRECT("'SorP'!$A$"&amp;MATCH($S2042&amp;$J2042,SorP!C:C,0))))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IF(B2043="","",IF(ISERROR(MATCH($J2043,SorP!$B$1:$B$6226,0)),"",INDIRECT("'SorP'!$A$"&amp;MATCH($S2043&amp;$J2043,SorP!C:C,0))))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IF(B2044="","",IF(ISERROR(MATCH($J2044,SorP!$B$1:$B$6226,0)),"",INDIRECT("'SorP'!$A$"&amp;MATCH($S2044&amp;$J2044,SorP!C:C,0))))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IF(B2045="","",IF(ISERROR(MATCH($J2045,SorP!$B$1:$B$6226,0)),"",INDIRECT("'SorP'!$A$"&amp;MATCH($S2045&amp;$J2045,SorP!C:C,0))))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IF(B2046="","",IF(ISERROR(MATCH($J2046,SorP!$B$1:$B$6226,0)),"",INDIRECT("'SorP'!$A$"&amp;MATCH($S2046&amp;$J2046,SorP!C:C,0))))</f>
        <v/>
      </c>
      <c r="U2046" s="169"/>
      <c r="V2046" s="170" t="e">
        <f>IF(C2046="",NA(),MATCH($B2046&amp;$C2046,'Smelter Look-up'!$J:$J,0))</f>
        <v>#N/A</v>
      </c>
      <c r="X2046" s="171">
        <f t="shared" ca="1" si="93"/>
        <v>0</v>
      </c>
      <c r="AB2046" s="171" t="str">
        <f t="shared" si="94"/>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IF(B2047="","",IF(ISERROR(MATCH($J2047,SorP!$B$1:$B$6226,0)),"",INDIRECT("'SorP'!$A$"&amp;MATCH($S2047&amp;$J2047,SorP!C:C,0))))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IF(B2095="","",IF(ISERROR(MATCH($J2095,SorP!$B$1:$B$6226,0)),"",INDIRECT("'SorP'!$A$"&amp;MATCH($S2095&amp;$J2095,SorP!C:C,0))))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IF(B2096="","",IF(ISERROR(MATCH($J2096,SorP!$B$1:$B$6226,0)),"",INDIRECT("'SorP'!$A$"&amp;MATCH($S2096&amp;$J2096,SorP!C:C,0))))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IF(B2097="","",IF(ISERROR(MATCH($J2097,SorP!$B$1:$B$6226,0)),"",INDIRECT("'SorP'!$A$"&amp;MATCH($S2097&amp;$J2097,SorP!C:C,0))))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IF(B2098="","",IF(ISERROR(MATCH($J2098,SorP!$B$1:$B$6226,0)),"",INDIRECT("'SorP'!$A$"&amp;MATCH($S2098&amp;$J2098,SorP!C:C,0))))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IF(B2099="","",IF(ISERROR(MATCH($J2099,SorP!$B$1:$B$6226,0)),"",INDIRECT("'SorP'!$A$"&amp;MATCH($S2099&amp;$J2099,SorP!C:C,0))))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IF(B2100="","",IF(ISERROR(MATCH($J2100,SorP!$B$1:$B$6226,0)),"",INDIRECT("'SorP'!$A$"&amp;MATCH($S2100&amp;$J2100,SorP!C:C,0))))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IF(B2101="","",IF(ISERROR(MATCH($J2101,SorP!$B$1:$B$6226,0)),"",INDIRECT("'SorP'!$A$"&amp;MATCH($S2101&amp;$J2101,SorP!C:C,0))))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IF(B2102="","",IF(ISERROR(MATCH($J2102,SorP!$B$1:$B$6226,0)),"",INDIRECT("'SorP'!$A$"&amp;MATCH($S2102&amp;$J2102,SorP!C:C,0))))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IF(B2103="","",IF(ISERROR(MATCH($J2103,SorP!$B$1:$B$6226,0)),"",INDIRECT("'SorP'!$A$"&amp;MATCH($S2103&amp;$J2103,SorP!C:C,0))))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IF(B2104="","",IF(ISERROR(MATCH($J2104,SorP!$B$1:$B$6226,0)),"",INDIRECT("'SorP'!$A$"&amp;MATCH($S2104&amp;$J2104,SorP!C:C,0))))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IF(B2105="","",IF(ISERROR(MATCH($J2105,SorP!$B$1:$B$6226,0)),"",INDIRECT("'SorP'!$A$"&amp;MATCH($S2105&amp;$J2105,SorP!C:C,0))))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IF(B2106="","",IF(ISERROR(MATCH($J2106,SorP!$B$1:$B$6226,0)),"",INDIRECT("'SorP'!$A$"&amp;MATCH($S2106&amp;$J2106,SorP!C:C,0))))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IF(B2107="","",IF(ISERROR(MATCH($J2107,SorP!$B$1:$B$6226,0)),"",INDIRECT("'SorP'!$A$"&amp;MATCH($S2107&amp;$J2107,SorP!C:C,0))))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IF(B2108="","",IF(ISERROR(MATCH($J2108,SorP!$B$1:$B$6226,0)),"",INDIRECT("'SorP'!$A$"&amp;MATCH($S2108&amp;$J2108,SorP!C:C,0))))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IF(B2109="","",IF(ISERROR(MATCH($J2109,SorP!$B$1:$B$6226,0)),"",INDIRECT("'SorP'!$A$"&amp;MATCH($S2109&amp;$J2109,SorP!C:C,0))))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IF(B2110="","",IF(ISERROR(MATCH($J2110,SorP!$B$1:$B$6226,0)),"",INDIRECT("'SorP'!$A$"&amp;MATCH($S2110&amp;$J2110,SorP!C:C,0))))</f>
        <v/>
      </c>
      <c r="U2110" s="169"/>
      <c r="V2110" s="170" t="e">
        <f>IF(C2110="",NA(),MATCH($B2110&amp;$C2110,'Smelter Look-up'!$J:$J,0))</f>
        <v>#N/A</v>
      </c>
      <c r="X2110" s="171">
        <f t="shared" ca="1" si="96"/>
        <v>0</v>
      </c>
      <c r="AB2110" s="171" t="str">
        <f t="shared" si="97"/>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IF(B2111="","",IF(ISERROR(MATCH($J2111,SorP!$B$1:$B$6226,0)),"",INDIRECT("'SorP'!$A$"&amp;MATCH($S2111&amp;$J2111,SorP!C:C,0))))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IF(B2159="","",IF(ISERROR(MATCH($J2159,SorP!$B$1:$B$6226,0)),"",INDIRECT("'SorP'!$A$"&amp;MATCH($S2159&amp;$J2159,SorP!C:C,0))))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IF(B2160="","",IF(ISERROR(MATCH($J2160,SorP!$B$1:$B$6226,0)),"",INDIRECT("'SorP'!$A$"&amp;MATCH($S2160&amp;$J2160,SorP!C:C,0))))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IF(B2161="","",IF(ISERROR(MATCH($J2161,SorP!$B$1:$B$6226,0)),"",INDIRECT("'SorP'!$A$"&amp;MATCH($S2161&amp;$J2161,SorP!C:C,0))))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IF(B2162="","",IF(ISERROR(MATCH($J2162,SorP!$B$1:$B$6226,0)),"",INDIRECT("'SorP'!$A$"&amp;MATCH($S2162&amp;$J2162,SorP!C:C,0))))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IF(B2163="","",IF(ISERROR(MATCH($J2163,SorP!$B$1:$B$6226,0)),"",INDIRECT("'SorP'!$A$"&amp;MATCH($S2163&amp;$J2163,SorP!C:C,0))))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IF(B2164="","",IF(ISERROR(MATCH($J2164,SorP!$B$1:$B$6226,0)),"",INDIRECT("'SorP'!$A$"&amp;MATCH($S2164&amp;$J2164,SorP!C:C,0))))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IF(B2165="","",IF(ISERROR(MATCH($J2165,SorP!$B$1:$B$6226,0)),"",INDIRECT("'SorP'!$A$"&amp;MATCH($S2165&amp;$J2165,SorP!C:C,0))))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IF(B2166="","",IF(ISERROR(MATCH($J2166,SorP!$B$1:$B$6226,0)),"",INDIRECT("'SorP'!$A$"&amp;MATCH($S2166&amp;$J2166,SorP!C:C,0))))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IF(B2167="","",IF(ISERROR(MATCH($J2167,SorP!$B$1:$B$6226,0)),"",INDIRECT("'SorP'!$A$"&amp;MATCH($S2167&amp;$J2167,SorP!C:C,0))))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IF(B2168="","",IF(ISERROR(MATCH($J2168,SorP!$B$1:$B$6226,0)),"",INDIRECT("'SorP'!$A$"&amp;MATCH($S2168&amp;$J2168,SorP!C:C,0))))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IF(B2169="","",IF(ISERROR(MATCH($J2169,SorP!$B$1:$B$6226,0)),"",INDIRECT("'SorP'!$A$"&amp;MATCH($S2169&amp;$J2169,SorP!C:C,0))))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IF(B2170="","",IF(ISERROR(MATCH($J2170,SorP!$B$1:$B$6226,0)),"",INDIRECT("'SorP'!$A$"&amp;MATCH($S2170&amp;$J2170,SorP!C:C,0))))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IF(B2171="","",IF(ISERROR(MATCH($J2171,SorP!$B$1:$B$6226,0)),"",INDIRECT("'SorP'!$A$"&amp;MATCH($S2171&amp;$J2171,SorP!C:C,0))))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IF(B2172="","",IF(ISERROR(MATCH($J2172,SorP!$B$1:$B$6226,0)),"",INDIRECT("'SorP'!$A$"&amp;MATCH($S2172&amp;$J2172,SorP!C:C,0))))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IF(B2173="","",IF(ISERROR(MATCH($J2173,SorP!$B$1:$B$6226,0)),"",INDIRECT("'SorP'!$A$"&amp;MATCH($S2173&amp;$J2173,SorP!C:C,0))))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IF(B2174="","",IF(ISERROR(MATCH($J2174,SorP!$B$1:$B$6226,0)),"",INDIRECT("'SorP'!$A$"&amp;MATCH($S2174&amp;$J2174,SorP!C:C,0))))</f>
        <v/>
      </c>
      <c r="U2174" s="169"/>
      <c r="V2174" s="170" t="e">
        <f>IF(C2174="",NA(),MATCH($B2174&amp;$C2174,'Smelter Look-up'!$J:$J,0))</f>
        <v>#N/A</v>
      </c>
      <c r="X2174" s="171">
        <f t="shared" ca="1" si="99"/>
        <v>0</v>
      </c>
      <c r="AB2174" s="171" t="str">
        <f t="shared" si="100"/>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IF(B2175="","",IF(ISERROR(MATCH($J2175,SorP!$B$1:$B$6226,0)),"",INDIRECT("'SorP'!$A$"&amp;MATCH($S2175&amp;$J2175,SorP!C:C,0))))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IF(B2223="","",IF(ISERROR(MATCH($J2223,SorP!$B$1:$B$6226,0)),"",INDIRECT("'SorP'!$A$"&amp;MATCH($S2223&amp;$J2223,SorP!C:C,0))))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IF(B2224="","",IF(ISERROR(MATCH($J2224,SorP!$B$1:$B$6226,0)),"",INDIRECT("'SorP'!$A$"&amp;MATCH($S2224&amp;$J2224,SorP!C:C,0))))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IF(B2225="","",IF(ISERROR(MATCH($J2225,SorP!$B$1:$B$6226,0)),"",INDIRECT("'SorP'!$A$"&amp;MATCH($S2225&amp;$J2225,SorP!C:C,0))))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IF(B2226="","",IF(ISERROR(MATCH($J2226,SorP!$B$1:$B$6226,0)),"",INDIRECT("'SorP'!$A$"&amp;MATCH($S2226&amp;$J2226,SorP!C:C,0))))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IF(B2227="","",IF(ISERROR(MATCH($J2227,SorP!$B$1:$B$6226,0)),"",INDIRECT("'SorP'!$A$"&amp;MATCH($S2227&amp;$J2227,SorP!C:C,0))))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IF(B2228="","",IF(ISERROR(MATCH($J2228,SorP!$B$1:$B$6226,0)),"",INDIRECT("'SorP'!$A$"&amp;MATCH($S2228&amp;$J2228,SorP!C:C,0))))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IF(B2229="","",IF(ISERROR(MATCH($J2229,SorP!$B$1:$B$6226,0)),"",INDIRECT("'SorP'!$A$"&amp;MATCH($S2229&amp;$J2229,SorP!C:C,0))))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IF(B2230="","",IF(ISERROR(MATCH($J2230,SorP!$B$1:$B$6226,0)),"",INDIRECT("'SorP'!$A$"&amp;MATCH($S2230&amp;$J2230,SorP!C:C,0))))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IF(B2231="","",IF(ISERROR(MATCH($J2231,SorP!$B$1:$B$6226,0)),"",INDIRECT("'SorP'!$A$"&amp;MATCH($S2231&amp;$J2231,SorP!C:C,0))))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IF(B2232="","",IF(ISERROR(MATCH($J2232,SorP!$B$1:$B$6226,0)),"",INDIRECT("'SorP'!$A$"&amp;MATCH($S2232&amp;$J2232,SorP!C:C,0))))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IF(B2233="","",IF(ISERROR(MATCH($J2233,SorP!$B$1:$B$6226,0)),"",INDIRECT("'SorP'!$A$"&amp;MATCH($S2233&amp;$J2233,SorP!C:C,0))))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IF(B2234="","",IF(ISERROR(MATCH($J2234,SorP!$B$1:$B$6226,0)),"",INDIRECT("'SorP'!$A$"&amp;MATCH($S2234&amp;$J2234,SorP!C:C,0))))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IF(B2235="","",IF(ISERROR(MATCH($J2235,SorP!$B$1:$B$6226,0)),"",INDIRECT("'SorP'!$A$"&amp;MATCH($S2235&amp;$J2235,SorP!C:C,0))))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IF(B2236="","",IF(ISERROR(MATCH($J2236,SorP!$B$1:$B$6226,0)),"",INDIRECT("'SorP'!$A$"&amp;MATCH($S2236&amp;$J2236,SorP!C:C,0))))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IF(B2237="","",IF(ISERROR(MATCH($J2237,SorP!$B$1:$B$6226,0)),"",INDIRECT("'SorP'!$A$"&amp;MATCH($S2237&amp;$J2237,SorP!C:C,0))))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IF(B2238="","",IF(ISERROR(MATCH($J2238,SorP!$B$1:$B$6226,0)),"",INDIRECT("'SorP'!$A$"&amp;MATCH($S2238&amp;$J2238,SorP!C:C,0))))</f>
        <v/>
      </c>
      <c r="U2238" s="169"/>
      <c r="V2238" s="170" t="e">
        <f>IF(C2238="",NA(),MATCH($B2238&amp;$C2238,'Smelter Look-up'!$J:$J,0))</f>
        <v>#N/A</v>
      </c>
      <c r="X2238" s="171">
        <f t="shared" ca="1" si="102"/>
        <v>0</v>
      </c>
      <c r="AB2238" s="171" t="str">
        <f t="shared" si="103"/>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IF(B2239="","",IF(ISERROR(MATCH($J2239,SorP!$B$1:$B$6226,0)),"",INDIRECT("'SorP'!$A$"&amp;MATCH($S2239&amp;$J2239,SorP!C:C,0))))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IF(B2287="","",IF(ISERROR(MATCH($J2287,SorP!$B$1:$B$6226,0)),"",INDIRECT("'SorP'!$A$"&amp;MATCH($S2287&amp;$J2287,SorP!C:C,0))))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IF(B2288="","",IF(ISERROR(MATCH($J2288,SorP!$B$1:$B$6226,0)),"",INDIRECT("'SorP'!$A$"&amp;MATCH($S2288&amp;$J2288,SorP!C:C,0))))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IF(B2289="","",IF(ISERROR(MATCH($J2289,SorP!$B$1:$B$6226,0)),"",INDIRECT("'SorP'!$A$"&amp;MATCH($S2289&amp;$J2289,SorP!C:C,0))))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IF(B2290="","",IF(ISERROR(MATCH($J2290,SorP!$B$1:$B$6226,0)),"",INDIRECT("'SorP'!$A$"&amp;MATCH($S2290&amp;$J2290,SorP!C:C,0))))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IF(B2291="","",IF(ISERROR(MATCH($J2291,SorP!$B$1:$B$6226,0)),"",INDIRECT("'SorP'!$A$"&amp;MATCH($S2291&amp;$J2291,SorP!C:C,0))))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IF(B2292="","",IF(ISERROR(MATCH($J2292,SorP!$B$1:$B$6226,0)),"",INDIRECT("'SorP'!$A$"&amp;MATCH($S2292&amp;$J2292,SorP!C:C,0))))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IF(B2293="","",IF(ISERROR(MATCH($J2293,SorP!$B$1:$B$6226,0)),"",INDIRECT("'SorP'!$A$"&amp;MATCH($S2293&amp;$J2293,SorP!C:C,0))))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IF(B2294="","",IF(ISERROR(MATCH($J2294,SorP!$B$1:$B$6226,0)),"",INDIRECT("'SorP'!$A$"&amp;MATCH($S2294&amp;$J2294,SorP!C:C,0))))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IF(B2295="","",IF(ISERROR(MATCH($J2295,SorP!$B$1:$B$6226,0)),"",INDIRECT("'SorP'!$A$"&amp;MATCH($S2295&amp;$J2295,SorP!C:C,0))))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IF(B2296="","",IF(ISERROR(MATCH($J2296,SorP!$B$1:$B$6226,0)),"",INDIRECT("'SorP'!$A$"&amp;MATCH($S2296&amp;$J2296,SorP!C:C,0))))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IF(B2297="","",IF(ISERROR(MATCH($J2297,SorP!$B$1:$B$6226,0)),"",INDIRECT("'SorP'!$A$"&amp;MATCH($S2297&amp;$J2297,SorP!C:C,0))))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IF(B2298="","",IF(ISERROR(MATCH($J2298,SorP!$B$1:$B$6226,0)),"",INDIRECT("'SorP'!$A$"&amp;MATCH($S2298&amp;$J2298,SorP!C:C,0))))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IF(B2299="","",IF(ISERROR(MATCH($J2299,SorP!$B$1:$B$6226,0)),"",INDIRECT("'SorP'!$A$"&amp;MATCH($S2299&amp;$J2299,SorP!C:C,0))))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IF(B2300="","",IF(ISERROR(MATCH($J2300,SorP!$B$1:$B$6226,0)),"",INDIRECT("'SorP'!$A$"&amp;MATCH($S2300&amp;$J2300,SorP!C:C,0))))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IF(B2301="","",IF(ISERROR(MATCH($J2301,SorP!$B$1:$B$6226,0)),"",INDIRECT("'SorP'!$A$"&amp;MATCH($S2301&amp;$J2301,SorP!C:C,0))))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IF(B2302="","",IF(ISERROR(MATCH($J2302,SorP!$B$1:$B$6226,0)),"",INDIRECT("'SorP'!$A$"&amp;MATCH($S2302&amp;$J2302,SorP!C:C,0))))</f>
        <v/>
      </c>
      <c r="U2302" s="169"/>
      <c r="V2302" s="170" t="e">
        <f>IF(C2302="",NA(),MATCH($B2302&amp;$C2302,'Smelter Look-up'!$J:$J,0))</f>
        <v>#N/A</v>
      </c>
      <c r="X2302" s="171">
        <f t="shared" ca="1" si="105"/>
        <v>0</v>
      </c>
      <c r="AB2302" s="171" t="str">
        <f t="shared" si="106"/>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IF(B2303="","",IF(ISERROR(MATCH($J2303,SorP!$B$1:$B$6226,0)),"",INDIRECT("'SorP'!$A$"&amp;MATCH($S2303&amp;$J2303,SorP!C:C,0))))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IF(B2351="","",IF(ISERROR(MATCH($J2351,SorP!$B$1:$B$6226,0)),"",INDIRECT("'SorP'!$A$"&amp;MATCH($S2351&amp;$J2351,SorP!C:C,0))))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IF(B2352="","",IF(ISERROR(MATCH($J2352,SorP!$B$1:$B$6226,0)),"",INDIRECT("'SorP'!$A$"&amp;MATCH($S2352&amp;$J2352,SorP!C:C,0))))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IF(B2353="","",IF(ISERROR(MATCH($J2353,SorP!$B$1:$B$6226,0)),"",INDIRECT("'SorP'!$A$"&amp;MATCH($S2353&amp;$J2353,SorP!C:C,0))))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IF(B2354="","",IF(ISERROR(MATCH($J2354,SorP!$B$1:$B$6226,0)),"",INDIRECT("'SorP'!$A$"&amp;MATCH($S2354&amp;$J2354,SorP!C:C,0))))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IF(B2355="","",IF(ISERROR(MATCH($J2355,SorP!$B$1:$B$6226,0)),"",INDIRECT("'SorP'!$A$"&amp;MATCH($S2355&amp;$J2355,SorP!C:C,0))))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IF(B2356="","",IF(ISERROR(MATCH($J2356,SorP!$B$1:$B$6226,0)),"",INDIRECT("'SorP'!$A$"&amp;MATCH($S2356&amp;$J2356,SorP!C:C,0))))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IF(B2357="","",IF(ISERROR(MATCH($J2357,SorP!$B$1:$B$6226,0)),"",INDIRECT("'SorP'!$A$"&amp;MATCH($S2357&amp;$J2357,SorP!C:C,0))))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IF(B2358="","",IF(ISERROR(MATCH($J2358,SorP!$B$1:$B$6226,0)),"",INDIRECT("'SorP'!$A$"&amp;MATCH($S2358&amp;$J2358,SorP!C:C,0))))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IF(B2359="","",IF(ISERROR(MATCH($J2359,SorP!$B$1:$B$6226,0)),"",INDIRECT("'SorP'!$A$"&amp;MATCH($S2359&amp;$J2359,SorP!C:C,0))))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IF(B2360="","",IF(ISERROR(MATCH($J2360,SorP!$B$1:$B$6226,0)),"",INDIRECT("'SorP'!$A$"&amp;MATCH($S2360&amp;$J2360,SorP!C:C,0))))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IF(B2361="","",IF(ISERROR(MATCH($J2361,SorP!$B$1:$B$6226,0)),"",INDIRECT("'SorP'!$A$"&amp;MATCH($S2361&amp;$J2361,SorP!C:C,0))))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IF(B2362="","",IF(ISERROR(MATCH($J2362,SorP!$B$1:$B$6226,0)),"",INDIRECT("'SorP'!$A$"&amp;MATCH($S2362&amp;$J2362,SorP!C:C,0))))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IF(B2363="","",IF(ISERROR(MATCH($J2363,SorP!$B$1:$B$6226,0)),"",INDIRECT("'SorP'!$A$"&amp;MATCH($S2363&amp;$J2363,SorP!C:C,0))))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IF(B2364="","",IF(ISERROR(MATCH($J2364,SorP!$B$1:$B$6226,0)),"",INDIRECT("'SorP'!$A$"&amp;MATCH($S2364&amp;$J2364,SorP!C:C,0))))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IF(B2365="","",IF(ISERROR(MATCH($J2365,SorP!$B$1:$B$6226,0)),"",INDIRECT("'SorP'!$A$"&amp;MATCH($S2365&amp;$J2365,SorP!C:C,0))))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IF(B2366="","",IF(ISERROR(MATCH($J2366,SorP!$B$1:$B$6226,0)),"",INDIRECT("'SorP'!$A$"&amp;MATCH($S2366&amp;$J2366,SorP!C:C,0))))</f>
        <v/>
      </c>
      <c r="U2366" s="169"/>
      <c r="V2366" s="170" t="e">
        <f>IF(C2366="",NA(),MATCH($B2366&amp;$C2366,'Smelter Look-up'!$J:$J,0))</f>
        <v>#N/A</v>
      </c>
      <c r="X2366" s="171">
        <f t="shared" ca="1" si="108"/>
        <v>0</v>
      </c>
      <c r="AB2366" s="171" t="str">
        <f t="shared" si="109"/>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IF(B2367="","",IF(ISERROR(MATCH($J2367,SorP!$B$1:$B$6226,0)),"",INDIRECT("'SorP'!$A$"&amp;MATCH($S2367&amp;$J2367,SorP!C:C,0))))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IF(B2415="","",IF(ISERROR(MATCH($J2415,SorP!$B$1:$B$6226,0)),"",INDIRECT("'SorP'!$A$"&amp;MATCH($S2415&amp;$J2415,SorP!C:C,0))))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IF(B2416="","",IF(ISERROR(MATCH($J2416,SorP!$B$1:$B$6226,0)),"",INDIRECT("'SorP'!$A$"&amp;MATCH($S2416&amp;$J2416,SorP!C:C,0))))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IF(B2417="","",IF(ISERROR(MATCH($J2417,SorP!$B$1:$B$6226,0)),"",INDIRECT("'SorP'!$A$"&amp;MATCH($S2417&amp;$J2417,SorP!C:C,0))))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IF(B2418="","",IF(ISERROR(MATCH($J2418,SorP!$B$1:$B$6226,0)),"",INDIRECT("'SorP'!$A$"&amp;MATCH($S2418&amp;$J2418,SorP!C:C,0))))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IF(B2419="","",IF(ISERROR(MATCH($J2419,SorP!$B$1:$B$6226,0)),"",INDIRECT("'SorP'!$A$"&amp;MATCH($S2419&amp;$J2419,SorP!C:C,0))))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IF(B2420="","",IF(ISERROR(MATCH($J2420,SorP!$B$1:$B$6226,0)),"",INDIRECT("'SorP'!$A$"&amp;MATCH($S2420&amp;$J2420,SorP!C:C,0))))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IF(B2421="","",IF(ISERROR(MATCH($J2421,SorP!$B$1:$B$6226,0)),"",INDIRECT("'SorP'!$A$"&amp;MATCH($S2421&amp;$J2421,SorP!C:C,0))))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IF(B2422="","",IF(ISERROR(MATCH($J2422,SorP!$B$1:$B$6226,0)),"",INDIRECT("'SorP'!$A$"&amp;MATCH($S2422&amp;$J2422,SorP!C:C,0))))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IF(B2423="","",IF(ISERROR(MATCH($J2423,SorP!$B$1:$B$6226,0)),"",INDIRECT("'SorP'!$A$"&amp;MATCH($S2423&amp;$J2423,SorP!C:C,0))))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IF(B2424="","",IF(ISERROR(MATCH($J2424,SorP!$B$1:$B$6226,0)),"",INDIRECT("'SorP'!$A$"&amp;MATCH($S2424&amp;$J2424,SorP!C:C,0))))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IF(B2425="","",IF(ISERROR(MATCH($J2425,SorP!$B$1:$B$6226,0)),"",INDIRECT("'SorP'!$A$"&amp;MATCH($S2425&amp;$J2425,SorP!C:C,0))))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IF(B2426="","",IF(ISERROR(MATCH($J2426,SorP!$B$1:$B$6226,0)),"",INDIRECT("'SorP'!$A$"&amp;MATCH($S2426&amp;$J2426,SorP!C:C,0))))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IF(B2427="","",IF(ISERROR(MATCH($J2427,SorP!$B$1:$B$6226,0)),"",INDIRECT("'SorP'!$A$"&amp;MATCH($S2427&amp;$J2427,SorP!C:C,0))))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IF(B2428="","",IF(ISERROR(MATCH($J2428,SorP!$B$1:$B$6226,0)),"",INDIRECT("'SorP'!$A$"&amp;MATCH($S2428&amp;$J2428,SorP!C:C,0))))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IF(B2429="","",IF(ISERROR(MATCH($J2429,SorP!$B$1:$B$6226,0)),"",INDIRECT("'SorP'!$A$"&amp;MATCH($S2429&amp;$J2429,SorP!C:C,0))))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IF(B2430="","",IF(ISERROR(MATCH($J2430,SorP!$B$1:$B$6226,0)),"",INDIRECT("'SorP'!$A$"&amp;MATCH($S2430&amp;$J2430,SorP!C:C,0))))</f>
        <v/>
      </c>
      <c r="U2430" s="169"/>
      <c r="V2430" s="170" t="e">
        <f>IF(C2430="",NA(),MATCH($B2430&amp;$C2430,'Smelter Look-up'!$J:$J,0))</f>
        <v>#N/A</v>
      </c>
      <c r="X2430" s="171">
        <f t="shared" ca="1" si="111"/>
        <v>0</v>
      </c>
      <c r="AB2430" s="171" t="str">
        <f t="shared" si="112"/>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IF(B2431="","",IF(ISERROR(MATCH($J2431,SorP!$B$1:$B$6226,0)),"",INDIRECT("'SorP'!$A$"&amp;MATCH($S2431&amp;$J2431,SorP!C:C,0))))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IF(B2481="","",IF(ISERROR(MATCH($J2481,SorP!$B$1:$B$6226,0)),"",INDIRECT("'SorP'!$A$"&amp;MATCH($S2481&amp;$J2481,SorP!C:C,0))))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IF(B2482="","",IF(ISERROR(MATCH($J2482,SorP!$B$1:$B$6226,0)),"",INDIRECT("'SorP'!$A$"&amp;MATCH($S2482&amp;$J2482,SorP!C:C,0))))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IF(B2483="","",IF(ISERROR(MATCH($J2483,SorP!$B$1:$B$6226,0)),"",INDIRECT("'SorP'!$A$"&amp;MATCH($S2483&amp;$J2483,SorP!C:C,0))))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IF(B2484="","",IF(ISERROR(MATCH($J2484,SorP!$B$1:$B$6226,0)),"",INDIRECT("'SorP'!$A$"&amp;MATCH($S2484&amp;$J2484,SorP!C:C,0))))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IF(B2485="","",IF(ISERROR(MATCH($J2485,SorP!$B$1:$B$6226,0)),"",INDIRECT("'SorP'!$A$"&amp;MATCH($S2485&amp;$J2485,SorP!C:C,0))))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IF(B2486="","",IF(ISERROR(MATCH($J2486,SorP!$B$1:$B$6226,0)),"",INDIRECT("'SorP'!$A$"&amp;MATCH($S2486&amp;$J2486,SorP!C:C,0))))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IF(B2487="","",IF(ISERROR(MATCH($J2487,SorP!$B$1:$B$6226,0)),"",INDIRECT("'SorP'!$A$"&amp;MATCH($S2487&amp;$J2487,SorP!C:C,0))))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IF(B2488="","",IF(ISERROR(MATCH($J2488,SorP!$B$1:$B$6226,0)),"",INDIRECT("'SorP'!$A$"&amp;MATCH($S2488&amp;$J2488,SorP!C:C,0))))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IF(B2489="","",IF(ISERROR(MATCH($J2489,SorP!$B$1:$B$6226,0)),"",INDIRECT("'SorP'!$A$"&amp;MATCH($S2489&amp;$J2489,SorP!C:C,0))))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IF(B2490="","",IF(ISERROR(MATCH($J2490,SorP!$B$1:$B$6226,0)),"",INDIRECT("'SorP'!$A$"&amp;MATCH($S2490&amp;$J2490,SorP!C:C,0))))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IF(B2491="","",IF(ISERROR(MATCH($J2491,SorP!$B$1:$B$6226,0)),"",INDIRECT("'SorP'!$A$"&amp;MATCH($S2491&amp;$J2491,SorP!C:C,0))))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IF(B2492="","",IF(ISERROR(MATCH($J2492,SorP!$B$1:$B$6226,0)),"",INDIRECT("'SorP'!$A$"&amp;MATCH($S2492&amp;$J2492,SorP!C:C,0))))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IF(B2493="","",IF(ISERROR(MATCH($J2493,SorP!$B$1:$B$6226,0)),"",INDIRECT("'SorP'!$A$"&amp;MATCH($S2493&amp;$J2493,SorP!C:C,0))))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IF(B2494="","",IF(ISERROR(MATCH($J2494,SorP!$B$1:$B$6226,0)),"",INDIRECT("'SorP'!$A$"&amp;MATCH($S2494&amp;$J2494,SorP!C:C,0))))</f>
        <v/>
      </c>
      <c r="U2494" s="169"/>
      <c r="V2494" s="170" t="e">
        <f>IF(C2494="",NA(),MATCH($B2494&amp;$C2494,'Smelter Look-up'!$J:$J,0))</f>
        <v>#N/A</v>
      </c>
      <c r="X2494" s="171">
        <f t="shared" ca="1" si="114"/>
        <v>0</v>
      </c>
      <c r="AB2494" s="171" t="str">
        <f t="shared" si="115"/>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IF(B2495="","",IF(ISERROR(MATCH($J2495,SorP!$B$1:$B$6226,0)),"",INDIRECT("'SorP'!$A$"&amp;MATCH($S2495&amp;$J2495,SorP!C:C,0))))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IF(B2496="","",IF(ISERROR(MATCH($J2496,SorP!$B$1:$B$6226,0)),"",INDIRECT("'SorP'!$A$"&amp;MATCH($S2496&amp;$J2496,SorP!C:C,0))))</f>
        <v/>
      </c>
      <c r="U2496" s="169"/>
      <c r="V2496" s="170" t="e">
        <f>IF(C2496="",NA(),MATCH($B2496&amp;$C2496,'Smelter Look-up'!$J:$J,0))</f>
        <v>#N/A</v>
      </c>
      <c r="X2496" s="171">
        <f t="shared" ca="1" si="117"/>
        <v>0</v>
      </c>
      <c r="AB2496" s="171" t="str">
        <f t="shared" si="118"/>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IF(B2497="","",IF(ISERROR(MATCH($J2497,SorP!$B$1:$B$6226,0)),"",INDIRECT("'SorP'!$A$"&amp;MATCH($S2497&amp;$J2497,SorP!C:C,0))))</f>
        <v/>
      </c>
      <c r="U2497" s="169"/>
      <c r="V2497" s="170" t="e">
        <f>IF(C2497="",NA(),MATCH($B2497&amp;$C2497,'Smelter Look-up'!$J:$J,0))</f>
        <v>#N/A</v>
      </c>
      <c r="X2497" s="171">
        <f t="shared" ca="1" si="117"/>
        <v>0</v>
      </c>
      <c r="AB2497" s="171" t="str">
        <f t="shared" si="118"/>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IF(B2498="","",IF(ISERROR(MATCH($J2498,SorP!$B$1:$B$6226,0)),"",INDIRECT("'SorP'!$A$"&amp;MATCH($S2498&amp;$J2498,SorP!C:C,0))))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IF(B2499="","",IF(ISERROR(MATCH($J2499,SorP!$B$1:$B$6226,0)),"",INDIRECT("'SorP'!$A$"&amp;MATCH($S2499&amp;$J2499,SorP!C:C,0))))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IF(B2500="","",IF(ISERROR(MATCH($J2500,SorP!$B$1:$B$6226,0)),"",INDIRECT("'SorP'!$A$"&amp;MATCH($S2500&amp;$J2500,SorP!C:C,0))))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5"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4">
      <formula>$A$5:$Q1995&lt;&gt;""</formula>
    </cfRule>
  </conditionalFormatting>
  <conditionalFormatting sqref="B5:B2500">
    <cfRule type="expression" dxfId="43" priority="2" stopIfTrue="1">
      <formula>IF(B5="",TRUE)</formula>
    </cfRule>
  </conditionalFormatting>
  <conditionalFormatting sqref="C5:C2500">
    <cfRule type="expression" dxfId="42" priority="9" stopIfTrue="1">
      <formula>IF(AND(B5&lt;&gt;"",C5=""),TRUE)</formula>
    </cfRule>
  </conditionalFormatting>
  <conditionalFormatting sqref="D5:D2500">
    <cfRule type="expression" dxfId="41" priority="11" stopIfTrue="1">
      <formula>IF(AND(D5="",$C5=$X$4),TRUE)</formula>
    </cfRule>
    <cfRule type="expression" dxfId="40" priority="12" stopIfTrue="1">
      <formula>IF(FIND("!",D5),TRUE)</formula>
    </cfRule>
  </conditionalFormatting>
  <conditionalFormatting sqref="E5:E2500">
    <cfRule type="expression" dxfId="39" priority="4" stopIfTrue="1">
      <formula>IF(FIND("!",E5),TRUE)</formula>
    </cfRule>
    <cfRule type="expression" dxfId="38" priority="5" stopIfTrue="1">
      <formula>IF(AND(E5="",$C5=$X$4),TRUE)</formula>
    </cfRule>
  </conditionalFormatting>
  <conditionalFormatting sqref="F5:F2500">
    <cfRule type="expression" dxfId="37" priority="6" stopIfTrue="1">
      <formula>IF(AND(LEN($A5)&gt;0,$A5&lt;&gt;$F5),TRUE,FALSE)</formula>
    </cfRule>
  </conditionalFormatting>
  <conditionalFormatting sqref="G5:G2500">
    <cfRule type="expression" dxfId="36" priority="7" stopIfTrue="1">
      <formula>IF(FIND("Enter smelter details",G5),TRUE)</formula>
    </cfRule>
  </conditionalFormatting>
  <dataValidations count="5">
    <dataValidation allowBlank="1" showErrorMessage="1" sqref="F5:G2500" xr:uid="{00000000-0002-0000-0400-000000000000}"/>
    <dataValidation type="list" allowBlank="1" showInputMessage="1" showErrorMessage="1" sqref="E5:E2500" xr:uid="{00000000-0002-0000-0400-000001000000}">
      <formula1>CL</formula1>
    </dataValidation>
    <dataValidation type="list" allowBlank="1" showInputMessage="1" showErrorMessage="1" sqref="P5:P2500" xr:uid="{00000000-0002-0000-0400-000002000000}">
      <formula1>$AH$2:$AH$4</formula1>
    </dataValidation>
    <dataValidation type="list" showInputMessage="1" showErrorMessage="1" sqref="C5:C2500" xr:uid="{00000000-0002-0000-0400-000003000000}">
      <formula1>SN</formula1>
    </dataValidation>
    <dataValidation type="list" allowBlank="1" showInputMessage="1" showErrorMessage="1" sqref="B5:B2500" xr:uid="{00000000-0002-0000-0400-000004000000}">
      <formula1>$AA$3:$AB$3</formula1>
    </dataValidation>
  </dataValidations>
  <hyperlinks>
    <hyperlink ref="J2:O2" r:id="rId1" display="Link to RMAP Conformant Smelter List" xr:uid="{00000000-0004-0000-0400-000000000000}"/>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B5:B2500</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C5:C2500</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D5:D2500</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400" t="str">
        <f ca="1">OFFSET(L!$C$1,MATCH("Checker"&amp;ADDRESS(ROW(),COLUMN(),4),L!$A:$A,0)-1,SL,,)</f>
        <v>To ensure all required fields have been populated before submitting to your customers review form for any line items highlighted in red</v>
      </c>
      <c r="B1" s="400"/>
      <c r="C1" s="400"/>
      <c r="D1" s="109" t="str">
        <f ca="1">OFFSET(L!$C$1,MATCH("Checker"&amp;ADDRESS(ROW(),COLUMN(),4),L!$A:$A,0)-1,SL,,)</f>
        <v>Required fields remaining to be completed</v>
      </c>
      <c r="E1" s="17" t="s">
        <v>18</v>
      </c>
    </row>
    <row r="2" spans="1:10" ht="15.75">
      <c r="A2" s="59" t="s">
        <v>50</v>
      </c>
      <c r="B2" s="60" t="str">
        <f>IF(F60=1,"Click here to return to Smelter List","")</f>
        <v/>
      </c>
      <c r="C2" s="112" t="str">
        <f>IF(F59=1,"Click here to return to Product List","")</f>
        <v/>
      </c>
      <c r="D2" s="134">
        <f ca="1">IF(H65=0,"0",H65)</f>
        <v>1</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39">
      <c r="A4" s="136" t="str">
        <f ca="1">Declaration!B8</f>
        <v>Company Name (*):</v>
      </c>
      <c r="B4" s="80" t="str">
        <f>Declaration!D8</f>
        <v>SSAB AB</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Lars Ottosson</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lars.ottosson@ssab.com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 xml:space="preserve">+46 243 700 00 </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Maria Weibull</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maria.weibull@ssab.com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f>Declaration!D21</f>
        <v>0</v>
      </c>
      <c r="C12" s="80" t="str">
        <f ca="1">IF(H12=1,J12,I12)</f>
        <v>Complete</v>
      </c>
      <c r="D12" s="86" t="str">
        <f>IF(H12=1,"Click here to enter Representative's phone","")</f>
        <v/>
      </c>
      <c r="E12" s="17" t="s">
        <v>15</v>
      </c>
      <c r="F12" s="84"/>
      <c r="G12" s="63">
        <f>IF(B12=0,1,0)</f>
        <v>1</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45474</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26.25">
      <c r="A15" s="81" t="str">
        <f ca="1">Declaration!B26</f>
        <v>Cobalt</v>
      </c>
      <c r="B15" s="80" t="str">
        <f>Declaration!D26</f>
        <v>No</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Yes</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f>Declaration!D32</f>
        <v>0</v>
      </c>
      <c r="C20" s="137" t="str">
        <f t="shared" ref="C20:C21" ca="1" si="5">IF(H20=1,J20,I20)</f>
        <v>Complete</v>
      </c>
      <c r="D20" s="86" t="str">
        <f>IF(H20=1,"Click here to answer question 2 for Cobalt","")</f>
        <v/>
      </c>
      <c r="E20" s="17" t="s">
        <v>15</v>
      </c>
      <c r="F20" s="85">
        <f>IF(OR(B$15="No",B$15="Unknown",B$15="Not applicable for this declaration"),0,1)</f>
        <v>0</v>
      </c>
      <c r="G20" s="63">
        <f>IF(B20=0,1,0)</f>
        <v>1</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t="str">
        <f>Declaration!D33</f>
        <v>Yes</v>
      </c>
      <c r="C21" s="137" t="str">
        <f t="shared" ca="1" si="5"/>
        <v>Complete</v>
      </c>
      <c r="D21" s="232" t="str">
        <f>IF(H21=1,"Click here to answer question 2 for Mica","")</f>
        <v/>
      </c>
      <c r="E21" s="17" t="s">
        <v>15</v>
      </c>
      <c r="F21" s="85">
        <f>IF(OR(B$16="No",B$16="Unknown",B$16="Not applicable for this declaration"),0,1)</f>
        <v>1</v>
      </c>
      <c r="G21" s="63">
        <f t="shared" ref="G21" si="6">IF(B21=0,1,0)</f>
        <v>0</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t="str">
        <f>Declaration!D39</f>
        <v>Yes</v>
      </c>
      <c r="C24" s="137" t="str">
        <f t="shared" ca="1" si="3"/>
        <v>Complete</v>
      </c>
      <c r="D24" s="232" t="str">
        <f>IF(H24=1,"Click here to answer question 3 for Mica","")</f>
        <v/>
      </c>
      <c r="E24" s="17" t="s">
        <v>15</v>
      </c>
      <c r="F24" s="85">
        <f>IF(OR(B$16="No",B$16="Unknown",B$16="Not applicable for this declaration",B$21="No",B$21="Unknown",B$21="Not applicable for this declaration"),0,1)</f>
        <v>1</v>
      </c>
      <c r="G24" s="63">
        <f t="shared" si="8"/>
        <v>0</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4) Does 100 percent of the cobalt originate from recycled or scrap sources? (*)</v>
      </c>
      <c r="B27" s="83"/>
      <c r="C27" s="83"/>
      <c r="D27" s="87"/>
      <c r="E27" s="17" t="s">
        <v>15</v>
      </c>
      <c r="F27" s="84"/>
      <c r="J27" s="133"/>
    </row>
    <row r="28" spans="1:10" ht="59.45" customHeight="1">
      <c r="A28" s="81" t="str">
        <f ca="1">Declaration!B44</f>
        <v>Cobalt</v>
      </c>
      <c r="B28" s="80">
        <f>Declaration!D44</f>
        <v>0</v>
      </c>
      <c r="C28" s="137" t="str">
        <f ca="1">IF(H28=1,J28,I28)</f>
        <v>Complete</v>
      </c>
      <c r="D28" s="195" t="str">
        <f>IF(H28=1,"Click here to answer question 4 for Cobalt","")</f>
        <v/>
      </c>
      <c r="E28" s="17" t="s">
        <v>15</v>
      </c>
      <c r="F28" s="85">
        <f>F23</f>
        <v>0</v>
      </c>
      <c r="G28" s="63">
        <f>IF(B28=0,1,0)</f>
        <v>1</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f>Declaration!D50</f>
        <v>0</v>
      </c>
      <c r="C33" s="137" t="str">
        <f t="shared" ca="1" si="3"/>
        <v>Complete</v>
      </c>
      <c r="D33" s="232" t="str">
        <f>IF(H33=1,"Click here to answer question 5 for Cobalt","")</f>
        <v/>
      </c>
      <c r="E33" s="17" t="s">
        <v>18</v>
      </c>
      <c r="F33" s="85">
        <f>F23</f>
        <v>0</v>
      </c>
      <c r="G33" s="63">
        <f t="shared" si="8"/>
        <v>1</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1</v>
      </c>
      <c r="C34" s="137" t="str">
        <f t="shared" ca="1" si="3"/>
        <v>Complete</v>
      </c>
      <c r="D34" s="86" t="str">
        <f>IF(H34=1,"Click here to answer question 5 for Mica","")</f>
        <v/>
      </c>
      <c r="E34" s="17" t="s">
        <v>18</v>
      </c>
      <c r="F34" s="85">
        <f>F24</f>
        <v>1</v>
      </c>
      <c r="G34" s="63">
        <f t="shared" si="8"/>
        <v>0</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f>Declaration!D56</f>
        <v>0</v>
      </c>
      <c r="C38" s="137" t="str">
        <f t="shared" ca="1" si="3"/>
        <v>Complete</v>
      </c>
      <c r="D38" s="232" t="str">
        <f>IF(H38=1,"Click here to answer question 6 for Cobalt","")</f>
        <v/>
      </c>
      <c r="E38" s="17" t="s">
        <v>13</v>
      </c>
      <c r="F38" s="85">
        <f>F23</f>
        <v>0</v>
      </c>
      <c r="G38" s="63">
        <f t="shared" si="8"/>
        <v>1</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t="str">
        <f>Declaration!D57</f>
        <v>Unknown</v>
      </c>
      <c r="C39" s="137" t="str">
        <f t="shared" ca="1" si="3"/>
        <v>Complete</v>
      </c>
      <c r="D39" s="88" t="str">
        <f>IF(H39=1,"Click here to answer question 6 for Mica","")</f>
        <v/>
      </c>
      <c r="E39" s="17" t="s">
        <v>13</v>
      </c>
      <c r="F39" s="85">
        <f>F24</f>
        <v>1</v>
      </c>
      <c r="G39" s="63">
        <f t="shared" si="8"/>
        <v>0</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f>Declaration!D62</f>
        <v>0</v>
      </c>
      <c r="C43" s="137" t="str">
        <f t="shared" ca="1" si="3"/>
        <v>Complete</v>
      </c>
      <c r="D43" s="232" t="str">
        <f>IF(H43=1,"Click here to answer question 7 for Cobalt","")</f>
        <v/>
      </c>
      <c r="E43" s="17" t="s">
        <v>15</v>
      </c>
      <c r="F43" s="85">
        <f>F23</f>
        <v>0</v>
      </c>
      <c r="G43" s="63">
        <f t="shared" si="8"/>
        <v>1</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t="str">
        <f>Declaration!D63</f>
        <v>Unknown</v>
      </c>
      <c r="C44" s="137" t="str">
        <f t="shared" ca="1" si="3"/>
        <v>Complete</v>
      </c>
      <c r="D44" s="89" t="str">
        <f>IF(H44=1,"Click here to answer question 7 for Mica","")</f>
        <v/>
      </c>
      <c r="E44" s="17" t="s">
        <v>15</v>
      </c>
      <c r="F44" s="85">
        <f>F24</f>
        <v>1</v>
      </c>
      <c r="G44" s="63">
        <f t="shared" si="8"/>
        <v>0</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18</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 xml:space="preserve">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57</v>
      </c>
      <c r="B50" s="80" t="str">
        <f>Declaration!G71</f>
        <v>See supplier code of conduct at SSAB.com 
https://www.ssab.com/en/company/sustainability/topics/responsible-sourcing</v>
      </c>
      <c r="C50" s="80" t="str">
        <f ca="1">IF(H50=1,J50,I50)</f>
        <v>Complete</v>
      </c>
      <c r="D50" s="206" t="str">
        <f>IF(H50=1,"Click here to answer question (C)","")</f>
        <v/>
      </c>
      <c r="E50" s="17" t="s">
        <v>15</v>
      </c>
      <c r="F50" s="85">
        <f>IF(AND(F49=1,B49="Yes"),1,0)</f>
        <v>1</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75">
      <c r="A52" s="80" t="str">
        <f ca="1">Declaration!B74</f>
        <v>Cobalt</v>
      </c>
      <c r="B52" s="80">
        <f>Declaration!D74</f>
        <v>0</v>
      </c>
      <c r="C52" s="137" t="str">
        <f t="shared" ca="1" si="3"/>
        <v>Complete</v>
      </c>
      <c r="D52" s="195" t="str">
        <f>IF(H52=1,"Click here to answer question (C)","")</f>
        <v/>
      </c>
      <c r="E52" s="17"/>
      <c r="F52" s="85">
        <f>F23*F$48</f>
        <v>0</v>
      </c>
      <c r="G52" s="63">
        <f t="shared" si="8"/>
        <v>1</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t="str">
        <f>Declaration!D75</f>
        <v>No</v>
      </c>
      <c r="C53" s="137" t="str">
        <f t="shared" ca="1" si="3"/>
        <v>Complete</v>
      </c>
      <c r="D53" s="195" t="str">
        <f>IF(H53=1,"Click here to answer question (C)","")</f>
        <v/>
      </c>
      <c r="E53" s="17"/>
      <c r="F53" s="85">
        <f>F24*F$48</f>
        <v>1</v>
      </c>
      <c r="G53" s="63">
        <f t="shared" si="8"/>
        <v>0</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Mica survey for relevant suppliers, follow up if Mica is used in products purchased for SSAB</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 xml:space="preserve">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 xml:space="preserve">G. Does your review process include corrective action management? </v>
      </c>
      <c r="B58" s="80" t="str">
        <f>Declaration!D83</f>
        <v>Yes</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58</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59</v>
      </c>
      <c r="B60" s="80"/>
      <c r="C60" s="137" t="str">
        <f ca="1">IF(H60=1,J60,I60)</f>
        <v>Complete</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60</v>
      </c>
      <c r="B61" s="80"/>
      <c r="C61" s="137" t="str">
        <f ca="1">IF(H61=1,J61,I61)</f>
        <v>Provide list of mica processors contributing material to supply chain on Smelter List tab</v>
      </c>
      <c r="D61" s="222" t="str">
        <f>IF(H61=0,"","Click here to provide smelter information")</f>
        <v>Click here to provide smelter information</v>
      </c>
      <c r="E61" s="17" t="s">
        <v>15</v>
      </c>
      <c r="F61" s="85">
        <f>F24</f>
        <v>1</v>
      </c>
      <c r="G61" s="63">
        <f>IF(AND(COUNTIF(SmelterIdetifiedForMetal,"Mica")&gt;0,COUNTIF('Smelter List'!AB$5:AB$2500,"Mica?*")&gt;0),0,1)</f>
        <v>1</v>
      </c>
      <c r="H61" s="64">
        <f>F61*G61</f>
        <v>1</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61</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1</v>
      </c>
    </row>
    <row r="68" spans="8:8" ht="13.5" thickBot="1"/>
  </sheetData>
  <sheetProtection algorithmName="SHA-512" hashValue="8WPLUx32+APCqVrUnxpEkBnYFMddyHW3EDhy2U3sJ/+nh9TP487/2fRTLjEQo9pu41kuMXu762ViwY5b4Ny1sw==" saltValue="9tXLMRADjRyZ5uE88oo7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1000000}"/>
    <hyperlink ref="D8" location="Declaration!B16" display="Declaration!B16" xr:uid="{00000000-0004-0000-0500-000002000000}"/>
    <hyperlink ref="D12" location="Declaration!B21" display="Declaration!B21" xr:uid="{00000000-0004-0000-0500-000003000000}"/>
    <hyperlink ref="D31" location="Declaration!B47" display="Declaration!B47" xr:uid="{00000000-0004-0000-0500-000004000000}"/>
    <hyperlink ref="D30" location="Declaration!B46" display="Declaration!B46" xr:uid="{00000000-0004-0000-0500-000005000000}"/>
    <hyperlink ref="D29" location="Declaration!B45" display="Declaration!B45" xr:uid="{00000000-0004-0000-0500-000006000000}"/>
    <hyperlink ref="D28" location="Declaration!B44" display="Declaration!B44" xr:uid="{00000000-0004-0000-0500-000007000000}"/>
    <hyperlink ref="D60" location="'Smelter List'!A1" display="'Smelter List'!A1" xr:uid="{00000000-0004-0000-0500-000008000000}"/>
    <hyperlink ref="B2" location="'Smelter List'!A1" display="'Smelter List'!A1" xr:uid="{00000000-0004-0000-0500-000009000000}"/>
    <hyperlink ref="D6" location="Declaration!B10" display="Declaration!B10" xr:uid="{00000000-0004-0000-0500-00000A000000}"/>
    <hyperlink ref="D58" location="Declaration!B83" display="Declaration!B83" xr:uid="{00000000-0004-0000-0500-00000B000000}"/>
    <hyperlink ref="D55" location="Declaration!B79" display="Declaration!B79" xr:uid="{00000000-0004-0000-0500-00000C000000}"/>
    <hyperlink ref="D54" location="Declaration!B77" display="Declaration!B77" xr:uid="{00000000-0004-0000-0500-00000D000000}"/>
    <hyperlink ref="D50" location="Declaration!G71" display="Declaration!G71" xr:uid="{00000000-0004-0000-0500-00000E000000}"/>
    <hyperlink ref="D49" location="Declaration!B71" display="Declaration!B71" xr:uid="{00000000-0004-0000-0500-00000F000000}"/>
    <hyperlink ref="D46" location="Declaration!B65" display="Declaration!B65" xr:uid="{00000000-0004-0000-0500-000010000000}"/>
    <hyperlink ref="D45" location="Declaration!B64" display="Declaration!B64" xr:uid="{00000000-0004-0000-0500-000011000000}"/>
    <hyperlink ref="D44" location="Declaration!B63" display="Declaration!B63" xr:uid="{00000000-0004-0000-0500-000012000000}"/>
    <hyperlink ref="D43" location="Declaration!B62" display="Declaration!B62" xr:uid="{00000000-0004-0000-0500-000013000000}"/>
    <hyperlink ref="D41" location="Declaration!B59" display="Declaration!B59" xr:uid="{00000000-0004-0000-0500-000014000000}"/>
    <hyperlink ref="D40" location="Declaration!B58" display="Declaration!B58" xr:uid="{00000000-0004-0000-0500-000015000000}"/>
    <hyperlink ref="D39" location="Declaration!B57" display="Declaration!B57" xr:uid="{00000000-0004-0000-0500-000016000000}"/>
    <hyperlink ref="D38" location="Declaration!B56" display="Declaration!B56" xr:uid="{00000000-0004-0000-0500-000017000000}"/>
    <hyperlink ref="D36" location="Declaration!B53" display="Declaration!B53" xr:uid="{00000000-0004-0000-0500-000018000000}"/>
    <hyperlink ref="D35" location="Declaration!B52" display="Declaration!B52" xr:uid="{00000000-0004-0000-0500-000019000000}"/>
    <hyperlink ref="D34" location="Declaration!B51" display="Declaration!B51" xr:uid="{00000000-0004-0000-0500-00001A000000}"/>
    <hyperlink ref="D33" location="Declaration!B50" display="Declaration!B50" xr:uid="{00000000-0004-0000-0500-00001B000000}"/>
    <hyperlink ref="D18" location="Declaration!B29" display="Declaration!B29" xr:uid="{00000000-0004-0000-0500-00001C000000}"/>
    <hyperlink ref="D17" location="Declaration!B28" display="Declaration!B28" xr:uid="{00000000-0004-0000-0500-00001D000000}"/>
    <hyperlink ref="D16" location="Declaration!B27" display="Declaration!B27" xr:uid="{00000000-0004-0000-0500-00001E000000}"/>
    <hyperlink ref="D15" location="Declaration!B26" display="Declaration!B26" xr:uid="{00000000-0004-0000-0500-00001F000000}"/>
    <hyperlink ref="D13" location="Declaration!B22" display="Declaration!B22" xr:uid="{00000000-0004-0000-0500-000020000000}"/>
    <hyperlink ref="D11" location="Declaration!B20" display="Declaration!B20" xr:uid="{00000000-0004-0000-0500-000021000000}"/>
    <hyperlink ref="D10" location="Declaration!B18" display="Declaration!B18" xr:uid="{00000000-0004-0000-0500-000022000000}"/>
    <hyperlink ref="D4" location="Declaration!D8" display="Declaration!D8" xr:uid="{00000000-0004-0000-0500-000023000000}"/>
    <hyperlink ref="C2" location="'Product List'!A1" display="'Product List'!A1" xr:uid="{00000000-0004-0000-0500-000024000000}"/>
    <hyperlink ref="A2" location="Declaration!A1" display="Click here to return to Declaration tab" xr:uid="{00000000-0004-0000-0500-000025000000}"/>
    <hyperlink ref="D48" location="Declaration!B69" display="Declaration!B69" xr:uid="{00000000-0004-0000-0500-000026000000}"/>
    <hyperlink ref="D7" location="Declaration!B15" display="Declaration!B15" xr:uid="{00000000-0004-0000-0500-000027000000}"/>
    <hyperlink ref="D5" location="Declaration!B9" display="Declaration!B9" xr:uid="{00000000-0004-0000-0500-000028000000}"/>
    <hyperlink ref="D23" location="Declaration!B38" display="Declaration!B38" xr:uid="{00000000-0004-0000-0500-000029000000}"/>
    <hyperlink ref="D59" location="'Product List'!A1" display="'Product List'!A1" xr:uid="{00000000-0004-0000-0500-00002A000000}"/>
    <hyperlink ref="D20" location="Declaration!B32" display="Declaration!B32" xr:uid="{00000000-0004-0000-0500-00002B000000}"/>
    <hyperlink ref="D61" location="'Smelter List'!A1" display="'Smelter List'!A1" xr:uid="{00000000-0004-0000-0500-00002C000000}"/>
    <hyperlink ref="D21" location="Declaration!B33" display="Declaration!B33" xr:uid="{00000000-0004-0000-0500-00002D000000}"/>
    <hyperlink ref="D24" location="Declaration!B39" display="Declaration!B39" xr:uid="{00000000-0004-0000-0500-00002E000000}"/>
    <hyperlink ref="D52" location="Declaration!B74" display="Declaration!B74" xr:uid="{00000000-0004-0000-0500-00002F000000}"/>
    <hyperlink ref="D53" location="Declaration!B75" display="Declaration!B75" xr:uid="{00000000-0004-0000-0500-000030000000}"/>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402" t="str">
        <f ca="1">OFFSET(L!$C$1,MATCH("Product List"&amp;ADDRESS(ROW(),COLUMN(),4),L!$A:$A,0)-1,SL,,)</f>
        <v>Completion required only if reporting level "Product (or List of Products)" selected on the 'Declaration' worksheet.</v>
      </c>
      <c r="B1" s="403"/>
      <c r="C1" s="403"/>
      <c r="D1" s="403"/>
      <c r="E1" s="108"/>
    </row>
    <row r="2" spans="1:35">
      <c r="A2" s="20"/>
      <c r="B2" s="110"/>
      <c r="C2" s="110"/>
      <c r="D2"/>
      <c r="E2" s="21"/>
    </row>
    <row r="3" spans="1:35">
      <c r="A3" s="20"/>
      <c r="B3" s="110"/>
      <c r="C3" s="110"/>
      <c r="D3" s="110"/>
      <c r="E3" s="21"/>
    </row>
    <row r="4" spans="1:35" ht="15.75" customHeight="1">
      <c r="A4" s="20"/>
      <c r="B4" s="401" t="s">
        <v>50</v>
      </c>
      <c r="C4" s="401"/>
      <c r="D4" s="401"/>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04" t="str">
        <f ca="1">OFFSET(L!$C$1,MATCH("General"&amp;"Cpy",L!$A:$A,0)-1,SL,,)</f>
        <v>© 2024 Responsible Minerals Initiative. All rights reserved.</v>
      </c>
      <c r="C1001" s="404"/>
      <c r="D1001" s="404"/>
      <c r="E1001" s="22"/>
    </row>
    <row r="1002" spans="1:35" ht="13.5"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1"/>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40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5"/>
      <c r="C1" s="405"/>
      <c r="D1" s="405"/>
      <c r="E1" s="405"/>
      <c r="F1" s="405"/>
      <c r="G1" s="405"/>
    </row>
    <row r="2" spans="1:13">
      <c r="A2" s="406"/>
      <c r="B2" s="406"/>
      <c r="C2" s="406"/>
      <c r="D2" s="406"/>
      <c r="E2" s="406"/>
      <c r="F2" s="406"/>
      <c r="G2" s="406"/>
      <c r="H2" s="406"/>
      <c r="I2" s="406"/>
    </row>
    <row r="3" spans="1:13">
      <c r="A3" s="406"/>
      <c r="B3" s="406"/>
      <c r="C3" s="406"/>
      <c r="D3" s="406"/>
      <c r="E3" s="406"/>
      <c r="F3" s="406"/>
      <c r="G3" s="406"/>
      <c r="H3" s="406"/>
      <c r="I3" s="406"/>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6" t="s">
        <v>71</v>
      </c>
      <c r="E5" s="306" t="s">
        <v>12528</v>
      </c>
      <c r="F5" s="158" t="s">
        <v>12</v>
      </c>
      <c r="G5" s="306"/>
      <c r="H5" s="306" t="s">
        <v>12529</v>
      </c>
      <c r="I5" s="306" t="s">
        <v>74</v>
      </c>
      <c r="J5" s="157" t="str">
        <f>A5&amp;B5</f>
        <v>CobaltAnhui Hanrui New Material Co., Ltd.</v>
      </c>
      <c r="K5" s="157" t="str">
        <f>A5&amp;B5</f>
        <v>CobaltAnhui Hanrui New Material Co., Ltd.</v>
      </c>
    </row>
    <row r="6" spans="1:13">
      <c r="A6" s="157" t="s">
        <v>43</v>
      </c>
      <c r="B6" s="157" t="s">
        <v>12751</v>
      </c>
      <c r="C6" s="157" t="s">
        <v>12751</v>
      </c>
      <c r="D6" s="306" t="s">
        <v>328</v>
      </c>
      <c r="E6" s="306" t="s">
        <v>12752</v>
      </c>
      <c r="F6" s="158" t="s">
        <v>12</v>
      </c>
      <c r="G6" s="306"/>
      <c r="H6" s="306" t="s">
        <v>12753</v>
      </c>
      <c r="I6" s="306" t="s">
        <v>12748</v>
      </c>
      <c r="J6" s="157" t="str">
        <f t="shared" ref="J6:J69" si="0">A6&amp;B6</f>
        <v>CobaltAttero Recycling Pvt Ltd</v>
      </c>
      <c r="K6" s="157" t="str">
        <f t="shared" ref="K6:K69" si="1">A6&amp;B6</f>
        <v>CobaltAttero Recycling Pvt Ltd</v>
      </c>
    </row>
    <row r="7" spans="1:13">
      <c r="A7" s="157" t="s">
        <v>43</v>
      </c>
      <c r="B7" s="157" t="s">
        <v>12577</v>
      </c>
      <c r="C7" s="157" t="s">
        <v>12545</v>
      </c>
      <c r="D7" s="306" t="s">
        <v>66</v>
      </c>
      <c r="E7" s="306" t="s">
        <v>12544</v>
      </c>
      <c r="F7" s="158" t="s">
        <v>12</v>
      </c>
      <c r="G7" s="306"/>
      <c r="H7" s="306" t="s">
        <v>68</v>
      </c>
      <c r="I7" s="306" t="s">
        <v>69</v>
      </c>
      <c r="J7" s="157" t="str">
        <f t="shared" si="0"/>
        <v>CobaltCDM Lubumbashi</v>
      </c>
      <c r="K7" s="157" t="str">
        <f t="shared" si="1"/>
        <v>CobaltCDM Lubumbashi</v>
      </c>
    </row>
    <row r="8" spans="1:13">
      <c r="A8" s="157" t="s">
        <v>43</v>
      </c>
      <c r="B8" s="157" t="s">
        <v>65</v>
      </c>
      <c r="C8" s="157" t="s">
        <v>65</v>
      </c>
      <c r="D8" s="306" t="s">
        <v>66</v>
      </c>
      <c r="E8" s="306" t="s">
        <v>67</v>
      </c>
      <c r="F8" s="158" t="s">
        <v>12</v>
      </c>
      <c r="G8" s="306"/>
      <c r="H8" s="306" t="s">
        <v>68</v>
      </c>
      <c r="I8" s="306" t="s">
        <v>69</v>
      </c>
      <c r="J8" s="157" t="str">
        <f t="shared" si="0"/>
        <v>CobaltChemaf Etoile</v>
      </c>
      <c r="K8" s="157" t="str">
        <f t="shared" si="1"/>
        <v>CobaltChemaf Etoile</v>
      </c>
    </row>
    <row r="9" spans="1:13">
      <c r="A9" s="157" t="s">
        <v>43</v>
      </c>
      <c r="B9" s="157" t="s">
        <v>70</v>
      </c>
      <c r="C9" s="157" t="s">
        <v>70</v>
      </c>
      <c r="D9" s="306" t="s">
        <v>71</v>
      </c>
      <c r="E9" s="306" t="s">
        <v>72</v>
      </c>
      <c r="F9" s="158" t="s">
        <v>12</v>
      </c>
      <c r="G9" s="306"/>
      <c r="H9" s="306" t="s">
        <v>73</v>
      </c>
      <c r="I9" s="306"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6" t="s">
        <v>71</v>
      </c>
      <c r="E10" s="306" t="s">
        <v>72</v>
      </c>
      <c r="F10" s="158" t="s">
        <v>12</v>
      </c>
      <c r="G10" s="306"/>
      <c r="H10" s="306" t="s">
        <v>73</v>
      </c>
      <c r="I10" s="306" t="s">
        <v>74</v>
      </c>
      <c r="J10" s="157" t="str">
        <f t="shared" si="0"/>
        <v>CobaltChizhou Xi’en New Material Technology Co., Ltd.</v>
      </c>
      <c r="K10" s="157" t="str">
        <f t="shared" si="1"/>
        <v>CobaltChizhou Xi’en New Material Technology Co., Ltd.</v>
      </c>
    </row>
    <row r="11" spans="1:13">
      <c r="A11" s="157" t="s">
        <v>43</v>
      </c>
      <c r="B11" s="157" t="s">
        <v>76</v>
      </c>
      <c r="C11" s="157" t="s">
        <v>76</v>
      </c>
      <c r="D11" s="306" t="s">
        <v>77</v>
      </c>
      <c r="E11" s="306" t="s">
        <v>78</v>
      </c>
      <c r="F11" s="158" t="s">
        <v>12</v>
      </c>
      <c r="G11" s="306"/>
      <c r="H11" s="306" t="s">
        <v>79</v>
      </c>
      <c r="I11" s="306" t="s">
        <v>7841</v>
      </c>
      <c r="J11" s="157" t="str">
        <f t="shared" si="0"/>
        <v>CobaltCompagnie de Tifnout Tiranimine</v>
      </c>
      <c r="K11" s="157" t="str">
        <f t="shared" si="1"/>
        <v>CobaltCompagnie de Tifnout Tiranimine</v>
      </c>
    </row>
    <row r="12" spans="1:13">
      <c r="A12" s="157" t="s">
        <v>43</v>
      </c>
      <c r="B12" s="157" t="s">
        <v>80</v>
      </c>
      <c r="C12" s="157" t="s">
        <v>76</v>
      </c>
      <c r="D12" s="306" t="s">
        <v>77</v>
      </c>
      <c r="E12" s="306" t="s">
        <v>78</v>
      </c>
      <c r="F12" s="158" t="s">
        <v>12</v>
      </c>
      <c r="G12" s="306"/>
      <c r="H12" s="306" t="s">
        <v>79</v>
      </c>
      <c r="I12" s="306" t="s">
        <v>7841</v>
      </c>
      <c r="J12" s="157" t="str">
        <f t="shared" si="0"/>
        <v>CobaltComplexe hydrométallurgique de Guemassa</v>
      </c>
      <c r="K12" s="157" t="str">
        <f t="shared" si="1"/>
        <v>CobaltComplexe hydrométallurgique de Guemassa</v>
      </c>
    </row>
    <row r="13" spans="1:13">
      <c r="A13" s="157" t="s">
        <v>43</v>
      </c>
      <c r="B13" s="157" t="s">
        <v>81</v>
      </c>
      <c r="C13" s="157" t="s">
        <v>81</v>
      </c>
      <c r="D13" s="306" t="s">
        <v>82</v>
      </c>
      <c r="E13" s="306" t="s">
        <v>83</v>
      </c>
      <c r="F13" s="158" t="s">
        <v>12</v>
      </c>
      <c r="G13" s="306"/>
      <c r="H13" s="306" t="s">
        <v>84</v>
      </c>
      <c r="I13" s="306" t="s">
        <v>85</v>
      </c>
      <c r="J13" s="157" t="str">
        <f t="shared" si="0"/>
        <v>CobaltCoreMax Corporation</v>
      </c>
      <c r="K13" s="157" t="str">
        <f t="shared" si="1"/>
        <v>CobaltCoreMax Corporation</v>
      </c>
    </row>
    <row r="14" spans="1:13">
      <c r="A14" s="157" t="s">
        <v>43</v>
      </c>
      <c r="B14" s="157" t="s">
        <v>86</v>
      </c>
      <c r="C14" s="157" t="s">
        <v>86</v>
      </c>
      <c r="D14" s="306" t="s">
        <v>87</v>
      </c>
      <c r="E14" s="306" t="s">
        <v>88</v>
      </c>
      <c r="F14" s="158" t="s">
        <v>12</v>
      </c>
      <c r="G14" s="306"/>
      <c r="H14" s="306" t="s">
        <v>89</v>
      </c>
      <c r="I14" s="306" t="s">
        <v>90</v>
      </c>
      <c r="J14" s="157" t="str">
        <f t="shared" si="0"/>
        <v>CobaltCosmo Chemical, Ltd.</v>
      </c>
      <c r="K14" s="157" t="str">
        <f t="shared" si="1"/>
        <v>CobaltCosmo Chemical, Ltd.</v>
      </c>
    </row>
    <row r="15" spans="1:13">
      <c r="A15" s="157" t="s">
        <v>43</v>
      </c>
      <c r="B15" s="157" t="s">
        <v>91</v>
      </c>
      <c r="C15" s="157" t="s">
        <v>86</v>
      </c>
      <c r="D15" s="306" t="s">
        <v>87</v>
      </c>
      <c r="E15" s="306" t="s">
        <v>88</v>
      </c>
      <c r="F15" s="158" t="s">
        <v>12</v>
      </c>
      <c r="G15" s="306"/>
      <c r="H15" s="306" t="s">
        <v>89</v>
      </c>
      <c r="I15" s="306" t="s">
        <v>90</v>
      </c>
      <c r="J15" s="157" t="str">
        <f t="shared" si="0"/>
        <v>CobaltCosmo EcoChem Co., Ltd.</v>
      </c>
      <c r="K15" s="157" t="str">
        <f t="shared" si="1"/>
        <v>CobaltCosmo EcoChem Co., Ltd.</v>
      </c>
    </row>
    <row r="16" spans="1:13">
      <c r="A16" s="157" t="s">
        <v>43</v>
      </c>
      <c r="B16" s="157" t="s">
        <v>92</v>
      </c>
      <c r="C16" s="157" t="s">
        <v>92</v>
      </c>
      <c r="D16" s="306" t="s">
        <v>93</v>
      </c>
      <c r="E16" s="306" t="s">
        <v>94</v>
      </c>
      <c r="F16" s="158" t="s">
        <v>12</v>
      </c>
      <c r="G16" s="306"/>
      <c r="H16" s="306" t="s">
        <v>95</v>
      </c>
      <c r="I16" s="306" t="s">
        <v>95</v>
      </c>
      <c r="J16" s="157" t="str">
        <f t="shared" si="0"/>
        <v>CobaltDynatec Madagascar Company</v>
      </c>
      <c r="K16" s="157" t="str">
        <f t="shared" si="1"/>
        <v>CobaltDynatec Madagascar Company</v>
      </c>
    </row>
    <row r="17" spans="1:11">
      <c r="A17" s="157" t="s">
        <v>43</v>
      </c>
      <c r="B17" s="157" t="s">
        <v>12754</v>
      </c>
      <c r="C17" s="157" t="s">
        <v>12754</v>
      </c>
      <c r="D17" s="306" t="s">
        <v>87</v>
      </c>
      <c r="E17" s="306" t="s">
        <v>12755</v>
      </c>
      <c r="F17" s="158" t="s">
        <v>12</v>
      </c>
      <c r="G17" s="306"/>
      <c r="H17" s="306" t="s">
        <v>12756</v>
      </c>
      <c r="I17" s="306" t="s">
        <v>6908</v>
      </c>
      <c r="J17" s="157" t="str">
        <f t="shared" si="0"/>
        <v>CobaltEcopro Materials Co., Ltd.</v>
      </c>
      <c r="K17" s="157" t="str">
        <f t="shared" si="1"/>
        <v>CobaltEcopro Materials Co., Ltd.</v>
      </c>
    </row>
    <row r="18" spans="1:11">
      <c r="A18" s="157" t="s">
        <v>43</v>
      </c>
      <c r="B18" s="157" t="s">
        <v>12705</v>
      </c>
      <c r="C18" s="157" t="s">
        <v>12705</v>
      </c>
      <c r="D18" s="306" t="s">
        <v>2230</v>
      </c>
      <c r="E18" s="306" t="s">
        <v>12706</v>
      </c>
      <c r="F18" s="158" t="s">
        <v>12</v>
      </c>
      <c r="G18" s="306"/>
      <c r="H18" s="306" t="s">
        <v>11470</v>
      </c>
      <c r="I18" s="306" t="s">
        <v>11470</v>
      </c>
      <c r="J18" s="157" t="str">
        <f t="shared" si="0"/>
        <v>CobaltEti Bakir A.S</v>
      </c>
      <c r="K18" s="157" t="str">
        <f t="shared" si="1"/>
        <v>CobaltEti Bakir A.S</v>
      </c>
    </row>
    <row r="19" spans="1:11">
      <c r="A19" s="157" t="s">
        <v>43</v>
      </c>
      <c r="B19" s="157" t="s">
        <v>12707</v>
      </c>
      <c r="C19" s="157" t="s">
        <v>12705</v>
      </c>
      <c r="D19" s="306" t="s">
        <v>2230</v>
      </c>
      <c r="E19" s="306" t="s">
        <v>12706</v>
      </c>
      <c r="F19" s="158" t="s">
        <v>12</v>
      </c>
      <c r="G19" s="306"/>
      <c r="H19" s="306" t="s">
        <v>11470</v>
      </c>
      <c r="I19" s="306" t="s">
        <v>11470</v>
      </c>
      <c r="J19" s="157" t="str">
        <f t="shared" si="0"/>
        <v>CobaltEti Bakır A.S</v>
      </c>
      <c r="K19" s="157" t="str">
        <f t="shared" si="1"/>
        <v>CobaltEti Bakır A.S</v>
      </c>
    </row>
    <row r="20" spans="1:11">
      <c r="A20" s="157" t="s">
        <v>43</v>
      </c>
      <c r="B20" s="157" t="s">
        <v>12708</v>
      </c>
      <c r="C20" s="157" t="s">
        <v>12705</v>
      </c>
      <c r="D20" s="306" t="s">
        <v>2230</v>
      </c>
      <c r="E20" s="306" t="s">
        <v>12706</v>
      </c>
      <c r="F20" s="158" t="s">
        <v>12</v>
      </c>
      <c r="G20" s="306"/>
      <c r="H20" s="306" t="s">
        <v>11470</v>
      </c>
      <c r="I20" s="306" t="s">
        <v>11470</v>
      </c>
      <c r="J20" s="157" t="str">
        <f t="shared" si="0"/>
        <v>CobaltEti Bakır A.Ş</v>
      </c>
      <c r="K20" s="157" t="str">
        <f t="shared" si="1"/>
        <v>CobaltEti Bakır A.Ş</v>
      </c>
    </row>
    <row r="21" spans="1:11">
      <c r="A21" s="157" t="s">
        <v>43</v>
      </c>
      <c r="B21" s="157" t="s">
        <v>12757</v>
      </c>
      <c r="C21" s="157" t="s">
        <v>12757</v>
      </c>
      <c r="D21" s="306" t="s">
        <v>66</v>
      </c>
      <c r="E21" s="306" t="s">
        <v>12758</v>
      </c>
      <c r="F21" s="158" t="s">
        <v>12</v>
      </c>
      <c r="G21" s="306"/>
      <c r="H21" s="306" t="s">
        <v>12759</v>
      </c>
      <c r="I21" s="306" t="s">
        <v>69</v>
      </c>
      <c r="J21" s="157" t="str">
        <f t="shared" si="0"/>
        <v>CobaltExcellen Minerals SARL</v>
      </c>
      <c r="K21" s="157" t="str">
        <f t="shared" si="1"/>
        <v>CobaltExcellen Minerals SARL</v>
      </c>
    </row>
    <row r="22" spans="1:11">
      <c r="A22" s="157" t="s">
        <v>43</v>
      </c>
      <c r="B22" s="157" t="s">
        <v>96</v>
      </c>
      <c r="C22" s="157" t="s">
        <v>96</v>
      </c>
      <c r="D22" s="306" t="s">
        <v>71</v>
      </c>
      <c r="E22" s="306" t="s">
        <v>97</v>
      </c>
      <c r="F22" s="158" t="s">
        <v>12</v>
      </c>
      <c r="G22" s="306"/>
      <c r="H22" s="306" t="s">
        <v>98</v>
      </c>
      <c r="I22" s="306" t="s">
        <v>99</v>
      </c>
      <c r="J22" s="157" t="str">
        <f t="shared" si="0"/>
        <v>CobaltFairsky Industrial Co., Limited</v>
      </c>
      <c r="K22" s="157" t="str">
        <f t="shared" si="1"/>
        <v>CobaltFairsky Industrial Co., Limited</v>
      </c>
    </row>
    <row r="23" spans="1:11">
      <c r="A23" s="157" t="s">
        <v>43</v>
      </c>
      <c r="B23" s="157" t="s">
        <v>100</v>
      </c>
      <c r="C23" s="157" t="s">
        <v>100</v>
      </c>
      <c r="D23" s="306" t="s">
        <v>101</v>
      </c>
      <c r="E23" s="306" t="s">
        <v>102</v>
      </c>
      <c r="F23" s="158" t="s">
        <v>12</v>
      </c>
      <c r="G23" s="306"/>
      <c r="H23" s="306" t="s">
        <v>103</v>
      </c>
      <c r="I23" s="306" t="s">
        <v>104</v>
      </c>
      <c r="J23" s="157" t="str">
        <f t="shared" si="0"/>
        <v>CobaltFort Saskatchewan Metals Facility</v>
      </c>
      <c r="K23" s="157" t="str">
        <f t="shared" si="1"/>
        <v>CobaltFort Saskatchewan Metals Facility</v>
      </c>
    </row>
    <row r="24" spans="1:11">
      <c r="A24" s="157" t="s">
        <v>43</v>
      </c>
      <c r="B24" s="157" t="s">
        <v>105</v>
      </c>
      <c r="C24" s="157" t="s">
        <v>106</v>
      </c>
      <c r="D24" s="306" t="s">
        <v>107</v>
      </c>
      <c r="E24" s="306" t="s">
        <v>108</v>
      </c>
      <c r="F24" s="158" t="s">
        <v>12</v>
      </c>
      <c r="G24" s="306"/>
      <c r="H24" s="306" t="s">
        <v>109</v>
      </c>
      <c r="I24" s="306" t="s">
        <v>110</v>
      </c>
      <c r="J24" s="157" t="str">
        <f t="shared" si="0"/>
        <v>CobaltFreeport Kokkola</v>
      </c>
      <c r="K24" s="157" t="str">
        <f t="shared" si="1"/>
        <v>CobaltFreeport Kokkola</v>
      </c>
    </row>
    <row r="25" spans="1:11">
      <c r="A25" s="157" t="s">
        <v>43</v>
      </c>
      <c r="B25" s="157" t="s">
        <v>12531</v>
      </c>
      <c r="C25" s="157" t="s">
        <v>12531</v>
      </c>
      <c r="D25" s="306" t="s">
        <v>71</v>
      </c>
      <c r="E25" s="306" t="s">
        <v>12530</v>
      </c>
      <c r="F25" s="158" t="s">
        <v>12</v>
      </c>
      <c r="G25" s="306"/>
      <c r="H25" s="306" t="s">
        <v>12532</v>
      </c>
      <c r="I25" s="306"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6" t="s">
        <v>71</v>
      </c>
      <c r="E26" s="306" t="s">
        <v>12762</v>
      </c>
      <c r="F26" s="158" t="s">
        <v>12</v>
      </c>
      <c r="G26" s="306"/>
      <c r="H26" s="306" t="s">
        <v>12763</v>
      </c>
      <c r="I26" s="306" t="s">
        <v>120</v>
      </c>
      <c r="J26" s="157" t="str">
        <f t="shared" si="0"/>
        <v>CobaltGanzhou Hanrui</v>
      </c>
      <c r="K26" s="157" t="str">
        <f t="shared" si="1"/>
        <v>CobaltGanzhou Hanrui</v>
      </c>
    </row>
    <row r="27" spans="1:11">
      <c r="A27" s="157" t="s">
        <v>43</v>
      </c>
      <c r="B27" s="157" t="s">
        <v>12761</v>
      </c>
      <c r="C27" s="157" t="s">
        <v>12761</v>
      </c>
      <c r="D27" s="306" t="s">
        <v>71</v>
      </c>
      <c r="E27" s="306" t="s">
        <v>12762</v>
      </c>
      <c r="F27" s="158" t="s">
        <v>12</v>
      </c>
      <c r="G27" s="306"/>
      <c r="H27" s="306" t="s">
        <v>12763</v>
      </c>
      <c r="I27" s="306"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6" t="s">
        <v>71</v>
      </c>
      <c r="E28" s="306" t="s">
        <v>114</v>
      </c>
      <c r="F28" s="158" t="s">
        <v>12</v>
      </c>
      <c r="G28" s="306"/>
      <c r="H28" s="306" t="s">
        <v>111</v>
      </c>
      <c r="I28" s="306" t="s">
        <v>112</v>
      </c>
      <c r="J28" s="157" t="str">
        <f t="shared" si="0"/>
        <v>CobaltGanzhou Highpower Technology Co., Ltd.</v>
      </c>
      <c r="K28" s="157" t="str">
        <f t="shared" si="1"/>
        <v>CobaltGanzhou Highpower Technology Co., Ltd.</v>
      </c>
    </row>
    <row r="29" spans="1:11">
      <c r="A29" s="157" t="s">
        <v>43</v>
      </c>
      <c r="B29" s="157" t="s">
        <v>115</v>
      </c>
      <c r="C29" s="157" t="s">
        <v>115</v>
      </c>
      <c r="D29" s="306" t="s">
        <v>71</v>
      </c>
      <c r="E29" s="306" t="s">
        <v>116</v>
      </c>
      <c r="F29" s="158" t="s">
        <v>12</v>
      </c>
      <c r="G29" s="306"/>
      <c r="H29" s="306" t="s">
        <v>111</v>
      </c>
      <c r="I29" s="306"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6" t="s">
        <v>71</v>
      </c>
      <c r="E30" s="306" t="s">
        <v>118</v>
      </c>
      <c r="F30" s="158" t="s">
        <v>12</v>
      </c>
      <c r="G30" s="306"/>
      <c r="H30" s="306" t="s">
        <v>119</v>
      </c>
      <c r="I30" s="306" t="s">
        <v>120</v>
      </c>
      <c r="J30" s="157" t="str">
        <f t="shared" si="0"/>
        <v>CobaltGem (Jiangsu) Cobalt Industry Co., Ltd.</v>
      </c>
      <c r="K30" s="157" t="str">
        <f t="shared" si="1"/>
        <v>CobaltGem (Jiangsu) Cobalt Industry Co., Ltd.</v>
      </c>
    </row>
    <row r="31" spans="1:11">
      <c r="A31" s="157" t="s">
        <v>43</v>
      </c>
      <c r="B31" s="157" t="s">
        <v>121</v>
      </c>
      <c r="C31" s="157" t="s">
        <v>121</v>
      </c>
      <c r="D31" s="306" t="s">
        <v>122</v>
      </c>
      <c r="E31" s="306" t="s">
        <v>123</v>
      </c>
      <c r="F31" s="158" t="s">
        <v>12</v>
      </c>
      <c r="G31" s="306"/>
      <c r="H31" s="306" t="s">
        <v>124</v>
      </c>
      <c r="I31" s="306" t="s">
        <v>16877</v>
      </c>
      <c r="J31" s="157" t="str">
        <f t="shared" si="0"/>
        <v>CobaltGlencore Nikkelverk Refinery</v>
      </c>
      <c r="K31" s="157" t="str">
        <f t="shared" si="1"/>
        <v>CobaltGlencore Nikkelverk Refinery</v>
      </c>
    </row>
    <row r="32" spans="1:11">
      <c r="A32" s="157" t="s">
        <v>43</v>
      </c>
      <c r="B32" s="157" t="s">
        <v>12764</v>
      </c>
      <c r="C32" s="157" t="s">
        <v>12764</v>
      </c>
      <c r="D32" s="306" t="s">
        <v>71</v>
      </c>
      <c r="E32" s="306" t="s">
        <v>12533</v>
      </c>
      <c r="F32" s="158" t="s">
        <v>12</v>
      </c>
      <c r="G32" s="306"/>
      <c r="H32" s="306" t="s">
        <v>12534</v>
      </c>
      <c r="I32" s="306"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6" t="s">
        <v>71</v>
      </c>
      <c r="E33" s="306" t="s">
        <v>126</v>
      </c>
      <c r="F33" s="158" t="s">
        <v>12</v>
      </c>
      <c r="G33" s="306"/>
      <c r="H33" s="306" t="s">
        <v>127</v>
      </c>
      <c r="I33" s="306" t="s">
        <v>128</v>
      </c>
      <c r="J33" s="157" t="str">
        <f t="shared" si="0"/>
        <v>CobaltGuangdong Jiana Energy Technology Co., Ltd.</v>
      </c>
      <c r="K33" s="157" t="str">
        <f t="shared" si="1"/>
        <v>CobaltGuangdong Jiana Energy Technology Co., Ltd.</v>
      </c>
    </row>
    <row r="34" spans="1:11">
      <c r="A34" s="157" t="s">
        <v>43</v>
      </c>
      <c r="B34" s="157" t="s">
        <v>12765</v>
      </c>
      <c r="C34" s="157" t="s">
        <v>12765</v>
      </c>
      <c r="D34" s="306" t="s">
        <v>71</v>
      </c>
      <c r="E34" s="306" t="s">
        <v>12766</v>
      </c>
      <c r="F34" s="158" t="s">
        <v>12</v>
      </c>
      <c r="G34" s="306"/>
      <c r="H34" s="306" t="s">
        <v>12767</v>
      </c>
      <c r="I34" s="306"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6" t="s">
        <v>71</v>
      </c>
      <c r="E35" s="306" t="s">
        <v>130</v>
      </c>
      <c r="F35" s="158" t="s">
        <v>12</v>
      </c>
      <c r="G35" s="306"/>
      <c r="H35" s="306" t="s">
        <v>131</v>
      </c>
      <c r="I35" s="306" t="s">
        <v>132</v>
      </c>
      <c r="J35" s="157" t="str">
        <f t="shared" si="0"/>
        <v>CobaltGuangxi Yinyi Advanced Material Co., Ltd.</v>
      </c>
      <c r="K35" s="157" t="str">
        <f t="shared" si="1"/>
        <v>CobaltGuangxi Yinyi Advanced Material Co., Ltd.</v>
      </c>
    </row>
    <row r="36" spans="1:11">
      <c r="A36" s="157" t="s">
        <v>43</v>
      </c>
      <c r="B36" s="157" t="s">
        <v>133</v>
      </c>
      <c r="C36" s="157" t="s">
        <v>133</v>
      </c>
      <c r="D36" s="306" t="s">
        <v>71</v>
      </c>
      <c r="E36" s="306" t="s">
        <v>134</v>
      </c>
      <c r="F36" s="158" t="s">
        <v>12</v>
      </c>
      <c r="G36" s="306"/>
      <c r="H36" s="306" t="s">
        <v>135</v>
      </c>
      <c r="I36" s="306"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6" t="s">
        <v>71</v>
      </c>
      <c r="E37" s="306" t="s">
        <v>12710</v>
      </c>
      <c r="F37" s="158" t="s">
        <v>12</v>
      </c>
      <c r="G37" s="306"/>
      <c r="H37" s="306" t="s">
        <v>135</v>
      </c>
      <c r="I37" s="306"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6" t="s">
        <v>139</v>
      </c>
      <c r="E38" s="306" t="s">
        <v>140</v>
      </c>
      <c r="F38" s="158" t="s">
        <v>12</v>
      </c>
      <c r="G38" s="306"/>
      <c r="H38" s="306" t="s">
        <v>141</v>
      </c>
      <c r="I38" s="306" t="s">
        <v>142</v>
      </c>
      <c r="J38" s="157" t="str">
        <f t="shared" si="0"/>
        <v>CobaltHarima Refinery</v>
      </c>
      <c r="K38" s="157" t="str">
        <f t="shared" si="1"/>
        <v>CobaltHarima Refinery</v>
      </c>
    </row>
    <row r="39" spans="1:11">
      <c r="A39" s="157" t="s">
        <v>43</v>
      </c>
      <c r="B39" s="157" t="s">
        <v>138</v>
      </c>
      <c r="C39" s="157" t="s">
        <v>138</v>
      </c>
      <c r="D39" s="306" t="s">
        <v>139</v>
      </c>
      <c r="E39" s="306" t="s">
        <v>140</v>
      </c>
      <c r="F39" s="158" t="s">
        <v>12</v>
      </c>
      <c r="G39" s="306"/>
      <c r="H39" s="306" t="s">
        <v>141</v>
      </c>
      <c r="I39" s="306" t="s">
        <v>142</v>
      </c>
      <c r="J39" s="157" t="str">
        <f t="shared" si="0"/>
        <v>CobaltHarima Refinery, Sumitomo Metal Mining</v>
      </c>
      <c r="K39" s="157" t="str">
        <f t="shared" si="1"/>
        <v>CobaltHarima Refinery, Sumitomo Metal Mining</v>
      </c>
    </row>
    <row r="40" spans="1:11">
      <c r="A40" s="157" t="s">
        <v>43</v>
      </c>
      <c r="B40" s="157" t="s">
        <v>143</v>
      </c>
      <c r="C40" s="157" t="s">
        <v>143</v>
      </c>
      <c r="D40" s="306" t="s">
        <v>71</v>
      </c>
      <c r="E40" s="306" t="s">
        <v>144</v>
      </c>
      <c r="F40" s="158" t="s">
        <v>12</v>
      </c>
      <c r="G40" s="306"/>
      <c r="H40" s="306" t="s">
        <v>145</v>
      </c>
      <c r="I40" s="306" t="s">
        <v>74</v>
      </c>
      <c r="J40" s="157" t="str">
        <f t="shared" si="0"/>
        <v>CobaltHefei Rongjie Metal Technology Co., Ltd.</v>
      </c>
      <c r="K40" s="157" t="str">
        <f t="shared" si="1"/>
        <v>CobaltHefei Rongjie Metal Technology Co., Ltd.</v>
      </c>
    </row>
    <row r="41" spans="1:11">
      <c r="A41" s="157" t="s">
        <v>43</v>
      </c>
      <c r="B41" s="157" t="s">
        <v>146</v>
      </c>
      <c r="C41" s="157" t="s">
        <v>146</v>
      </c>
      <c r="D41" s="306" t="s">
        <v>71</v>
      </c>
      <c r="E41" s="306" t="s">
        <v>147</v>
      </c>
      <c r="F41" s="158" t="s">
        <v>12</v>
      </c>
      <c r="G41" s="306"/>
      <c r="H41" s="306" t="s">
        <v>148</v>
      </c>
      <c r="I41" s="306" t="s">
        <v>149</v>
      </c>
      <c r="J41" s="157" t="str">
        <f t="shared" si="0"/>
        <v>CobaltHunan Brunp Recycling Technology Co., Ltd.</v>
      </c>
      <c r="K41" s="157" t="str">
        <f t="shared" si="1"/>
        <v>CobaltHunan Brunp Recycling Technology Co., Ltd.</v>
      </c>
    </row>
    <row r="42" spans="1:11">
      <c r="A42" s="157" t="s">
        <v>43</v>
      </c>
      <c r="B42" s="157" t="s">
        <v>150</v>
      </c>
      <c r="C42" s="157" t="s">
        <v>150</v>
      </c>
      <c r="D42" s="306" t="s">
        <v>71</v>
      </c>
      <c r="E42" s="306" t="s">
        <v>151</v>
      </c>
      <c r="F42" s="158" t="s">
        <v>12</v>
      </c>
      <c r="G42" s="306"/>
      <c r="H42" s="306" t="s">
        <v>148</v>
      </c>
      <c r="I42" s="306"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6" t="s">
        <v>71</v>
      </c>
      <c r="E43" s="306" t="s">
        <v>151</v>
      </c>
      <c r="F43" s="158" t="s">
        <v>12</v>
      </c>
      <c r="G43" s="306"/>
      <c r="H43" s="306" t="s">
        <v>148</v>
      </c>
      <c r="I43" s="306" t="s">
        <v>149</v>
      </c>
      <c r="J43" s="157" t="str">
        <f t="shared" si="0"/>
        <v>CobaltHunan Hina Advanced Material Co., Ltd.</v>
      </c>
      <c r="K43" s="157" t="str">
        <f t="shared" si="1"/>
        <v>CobaltHunan Hina Advanced Material Co., Ltd.</v>
      </c>
    </row>
    <row r="44" spans="1:11">
      <c r="A44" s="157" t="s">
        <v>43</v>
      </c>
      <c r="B44" s="157" t="s">
        <v>153</v>
      </c>
      <c r="C44" s="157" t="s">
        <v>153</v>
      </c>
      <c r="D44" s="306" t="s">
        <v>71</v>
      </c>
      <c r="E44" s="306" t="s">
        <v>154</v>
      </c>
      <c r="F44" s="158" t="s">
        <v>12</v>
      </c>
      <c r="G44" s="306"/>
      <c r="H44" s="306" t="s">
        <v>155</v>
      </c>
      <c r="I44" s="306" t="s">
        <v>149</v>
      </c>
      <c r="J44" s="157" t="str">
        <f t="shared" si="0"/>
        <v>CobaltHunan Jinxin New Material Holding Co., Ltd.</v>
      </c>
      <c r="K44" s="157" t="str">
        <f t="shared" si="1"/>
        <v>CobaltHunan Jinxin New Material Holding Co., Ltd.</v>
      </c>
    </row>
    <row r="45" spans="1:11">
      <c r="A45" s="157" t="s">
        <v>43</v>
      </c>
      <c r="B45" s="157" t="s">
        <v>12578</v>
      </c>
      <c r="C45" s="157" t="s">
        <v>153</v>
      </c>
      <c r="D45" s="306" t="s">
        <v>71</v>
      </c>
      <c r="E45" s="306" t="s">
        <v>154</v>
      </c>
      <c r="F45" s="158" t="s">
        <v>12</v>
      </c>
      <c r="G45" s="306"/>
      <c r="H45" s="306" t="s">
        <v>155</v>
      </c>
      <c r="I45" s="306" t="s">
        <v>149</v>
      </c>
      <c r="J45" s="157" t="str">
        <f t="shared" si="0"/>
        <v>CobaltHunan Jinxin New Materials Co., Ltd.</v>
      </c>
      <c r="K45" s="157" t="str">
        <f t="shared" si="1"/>
        <v>CobaltHunan Jinxin New Materials Co., Ltd.</v>
      </c>
    </row>
    <row r="46" spans="1:11">
      <c r="A46" s="157" t="s">
        <v>43</v>
      </c>
      <c r="B46" s="157" t="s">
        <v>156</v>
      </c>
      <c r="C46" s="157" t="s">
        <v>156</v>
      </c>
      <c r="D46" s="306" t="s">
        <v>71</v>
      </c>
      <c r="E46" s="306" t="s">
        <v>157</v>
      </c>
      <c r="F46" s="158" t="s">
        <v>12</v>
      </c>
      <c r="G46" s="306"/>
      <c r="H46" s="306" t="s">
        <v>155</v>
      </c>
      <c r="I46" s="306" t="s">
        <v>149</v>
      </c>
      <c r="J46" s="157" t="str">
        <f t="shared" si="0"/>
        <v>CobaltHunan Shiji Yintian New Material Co., Ltd.</v>
      </c>
      <c r="K46" s="157" t="str">
        <f t="shared" si="1"/>
        <v>CobaltHunan Shiji Yintian New Material Co., Ltd.</v>
      </c>
    </row>
    <row r="47" spans="1:11">
      <c r="A47" s="157" t="s">
        <v>43</v>
      </c>
      <c r="B47" s="157" t="s">
        <v>158</v>
      </c>
      <c r="C47" s="157" t="s">
        <v>158</v>
      </c>
      <c r="D47" s="306" t="s">
        <v>71</v>
      </c>
      <c r="E47" s="306" t="s">
        <v>159</v>
      </c>
      <c r="F47" s="158" t="s">
        <v>12</v>
      </c>
      <c r="G47" s="306"/>
      <c r="H47" s="306" t="s">
        <v>148</v>
      </c>
      <c r="I47" s="306" t="s">
        <v>149</v>
      </c>
      <c r="J47" s="157" t="str">
        <f t="shared" si="0"/>
        <v>CobaltHunan Yacheng New Materials Co., Ltd.</v>
      </c>
      <c r="K47" s="157" t="str">
        <f t="shared" si="1"/>
        <v>CobaltHunan Yacheng New Materials Co., Ltd.</v>
      </c>
    </row>
    <row r="48" spans="1:11">
      <c r="A48" s="157" t="s">
        <v>43</v>
      </c>
      <c r="B48" s="157" t="s">
        <v>160</v>
      </c>
      <c r="C48" s="157" t="s">
        <v>150</v>
      </c>
      <c r="D48" s="306" t="s">
        <v>71</v>
      </c>
      <c r="E48" s="306" t="s">
        <v>151</v>
      </c>
      <c r="F48" s="158" t="s">
        <v>12</v>
      </c>
      <c r="G48" s="306"/>
      <c r="H48" s="306" t="s">
        <v>148</v>
      </c>
      <c r="I48" s="306"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6" t="s">
        <v>162</v>
      </c>
      <c r="E49" s="306" t="s">
        <v>163</v>
      </c>
      <c r="F49" s="158" t="s">
        <v>12</v>
      </c>
      <c r="G49" s="306"/>
      <c r="H49" s="306" t="s">
        <v>164</v>
      </c>
      <c r="I49" s="306" t="s">
        <v>165</v>
      </c>
      <c r="J49" s="157" t="str">
        <f t="shared" si="0"/>
        <v>CobaltICoNiChem</v>
      </c>
      <c r="K49" s="157" t="str">
        <f t="shared" si="1"/>
        <v>CobaltICoNiChem</v>
      </c>
    </row>
    <row r="50" spans="1:11">
      <c r="A50" s="157" t="s">
        <v>43</v>
      </c>
      <c r="B50" s="157" t="s">
        <v>12768</v>
      </c>
      <c r="C50" s="157" t="s">
        <v>12768</v>
      </c>
      <c r="D50" s="306" t="s">
        <v>2190</v>
      </c>
      <c r="E50" s="306" t="s">
        <v>12769</v>
      </c>
      <c r="F50" s="158" t="s">
        <v>12</v>
      </c>
      <c r="G50" s="306"/>
      <c r="H50" s="306" t="s">
        <v>12770</v>
      </c>
      <c r="I50" s="306"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6" t="s">
        <v>2190</v>
      </c>
      <c r="E51" s="306" t="s">
        <v>12772</v>
      </c>
      <c r="F51" s="158" t="s">
        <v>12</v>
      </c>
      <c r="G51" s="306"/>
      <c r="H51" s="306" t="s">
        <v>12773</v>
      </c>
      <c r="I51" s="306" t="s">
        <v>3641</v>
      </c>
      <c r="J51" s="157" t="str">
        <f t="shared" si="0"/>
        <v>CobaltImpala Rustenburg</v>
      </c>
      <c r="K51" s="157" t="str">
        <f t="shared" si="1"/>
        <v>CobaltImpala Rustenburg</v>
      </c>
    </row>
    <row r="52" spans="1:11">
      <c r="A52" s="157" t="s">
        <v>43</v>
      </c>
      <c r="B52" s="157" t="s">
        <v>166</v>
      </c>
      <c r="C52" s="157" t="s">
        <v>125</v>
      </c>
      <c r="D52" s="306" t="s">
        <v>71</v>
      </c>
      <c r="E52" s="306" t="s">
        <v>126</v>
      </c>
      <c r="F52" s="158" t="s">
        <v>12</v>
      </c>
      <c r="G52" s="306"/>
      <c r="H52" s="306" t="s">
        <v>127</v>
      </c>
      <c r="I52" s="306" t="s">
        <v>128</v>
      </c>
      <c r="J52" s="157" t="str">
        <f t="shared" si="0"/>
        <v>CobaltJiana</v>
      </c>
      <c r="K52" s="157" t="str">
        <f t="shared" si="1"/>
        <v>CobaltJiana</v>
      </c>
    </row>
    <row r="53" spans="1:11">
      <c r="A53" s="157" t="s">
        <v>43</v>
      </c>
      <c r="B53" s="157" t="s">
        <v>12774</v>
      </c>
      <c r="C53" s="157" t="s">
        <v>12775</v>
      </c>
      <c r="D53" s="306" t="s">
        <v>71</v>
      </c>
      <c r="E53" s="306" t="s">
        <v>12776</v>
      </c>
      <c r="F53" s="158" t="s">
        <v>12</v>
      </c>
      <c r="G53" s="306"/>
      <c r="H53" s="306" t="s">
        <v>12777</v>
      </c>
      <c r="I53" s="306"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6" t="s">
        <v>71</v>
      </c>
      <c r="E54" s="306" t="s">
        <v>12776</v>
      </c>
      <c r="F54" s="158" t="s">
        <v>12</v>
      </c>
      <c r="G54" s="306"/>
      <c r="H54" s="306" t="s">
        <v>12777</v>
      </c>
      <c r="I54" s="306" t="s">
        <v>128</v>
      </c>
      <c r="J54" s="157" t="str">
        <f t="shared" si="0"/>
        <v>CobaltJiangmen Chancsun Umicore Industry Co.,Ltd</v>
      </c>
      <c r="K54" s="157" t="str">
        <f t="shared" si="1"/>
        <v>CobaltJiangmen Chancsun Umicore Industry Co.,Ltd</v>
      </c>
    </row>
    <row r="55" spans="1:11">
      <c r="A55" s="157" t="s">
        <v>43</v>
      </c>
      <c r="B55" s="157" t="s">
        <v>167</v>
      </c>
      <c r="C55" s="157" t="s">
        <v>117</v>
      </c>
      <c r="D55" s="306" t="s">
        <v>71</v>
      </c>
      <c r="E55" s="306" t="s">
        <v>118</v>
      </c>
      <c r="F55" s="158" t="s">
        <v>12</v>
      </c>
      <c r="G55" s="306"/>
      <c r="H55" s="306" t="s">
        <v>119</v>
      </c>
      <c r="I55" s="306" t="s">
        <v>120</v>
      </c>
      <c r="J55" s="157" t="str">
        <f t="shared" si="0"/>
        <v>CobaltJiangsu Cobalt Nickel Metal (KLK)</v>
      </c>
      <c r="K55" s="157" t="str">
        <f t="shared" si="1"/>
        <v>CobaltJiangsu Cobalt Nickel Metal (KLK)</v>
      </c>
    </row>
    <row r="56" spans="1:11">
      <c r="A56" s="157" t="s">
        <v>43</v>
      </c>
      <c r="B56" s="157" t="s">
        <v>168</v>
      </c>
      <c r="C56" s="157" t="s">
        <v>117</v>
      </c>
      <c r="D56" s="306" t="s">
        <v>71</v>
      </c>
      <c r="E56" s="306" t="s">
        <v>118</v>
      </c>
      <c r="F56" s="158" t="s">
        <v>12</v>
      </c>
      <c r="G56" s="306"/>
      <c r="H56" s="306" t="s">
        <v>119</v>
      </c>
      <c r="I56" s="306" t="s">
        <v>120</v>
      </c>
      <c r="J56" s="157" t="str">
        <f t="shared" si="0"/>
        <v>CobaltJiangsu KLK Cobalt Nickel Metal Co., Ltd.</v>
      </c>
      <c r="K56" s="157" t="str">
        <f t="shared" si="1"/>
        <v>CobaltJiangsu KLK Cobalt Nickel Metal Co., Ltd.</v>
      </c>
    </row>
    <row r="57" spans="1:11">
      <c r="A57" s="157" t="s">
        <v>43</v>
      </c>
      <c r="B57" s="157" t="s">
        <v>169</v>
      </c>
      <c r="C57" s="157" t="s">
        <v>169</v>
      </c>
      <c r="D57" s="306" t="s">
        <v>71</v>
      </c>
      <c r="E57" s="306" t="s">
        <v>170</v>
      </c>
      <c r="F57" s="158" t="s">
        <v>12</v>
      </c>
      <c r="G57" s="306"/>
      <c r="H57" s="306" t="s">
        <v>171</v>
      </c>
      <c r="I57" s="306" t="s">
        <v>120</v>
      </c>
      <c r="J57" s="157" t="str">
        <f t="shared" si="0"/>
        <v>CobaltJiangsu Xiongfeng Technology Co., Ltd.</v>
      </c>
      <c r="K57" s="157" t="str">
        <f t="shared" si="1"/>
        <v>CobaltJiangsu Xiongfeng Technology Co., Ltd.</v>
      </c>
    </row>
    <row r="58" spans="1:11">
      <c r="A58" s="157" t="s">
        <v>43</v>
      </c>
      <c r="B58" s="157" t="s">
        <v>12778</v>
      </c>
      <c r="C58" s="157" t="s">
        <v>12778</v>
      </c>
      <c r="D58" s="306" t="s">
        <v>71</v>
      </c>
      <c r="E58" s="306" t="s">
        <v>172</v>
      </c>
      <c r="F58" s="158" t="s">
        <v>12</v>
      </c>
      <c r="G58" s="306"/>
      <c r="H58" s="306" t="s">
        <v>111</v>
      </c>
      <c r="I58" s="306" t="s">
        <v>112</v>
      </c>
      <c r="J58" s="157" t="str">
        <f t="shared" si="0"/>
        <v>CobaltJiangxi Jiangwu Cobalt Industrial Co., Ltd.</v>
      </c>
      <c r="K58" s="157" t="str">
        <f t="shared" si="1"/>
        <v>CobaltJiangxi Jiangwu Cobalt Industrial Co., Ltd.</v>
      </c>
    </row>
    <row r="59" spans="1:11">
      <c r="A59" s="157" t="s">
        <v>43</v>
      </c>
      <c r="B59" s="157" t="s">
        <v>12536</v>
      </c>
      <c r="C59" s="157" t="s">
        <v>12536</v>
      </c>
      <c r="D59" s="306" t="s">
        <v>71</v>
      </c>
      <c r="E59" s="306" t="s">
        <v>12535</v>
      </c>
      <c r="F59" s="158" t="s">
        <v>12</v>
      </c>
      <c r="G59" s="306"/>
      <c r="H59" s="306" t="s">
        <v>12537</v>
      </c>
      <c r="I59" s="306"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6" t="s">
        <v>71</v>
      </c>
      <c r="E60" s="306" t="s">
        <v>12780</v>
      </c>
      <c r="F60" s="158" t="s">
        <v>12</v>
      </c>
      <c r="G60" s="306"/>
      <c r="H60" s="306" t="s">
        <v>12781</v>
      </c>
      <c r="I60" s="306"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6" t="s">
        <v>71</v>
      </c>
      <c r="E61" s="306" t="s">
        <v>12780</v>
      </c>
      <c r="F61" s="158" t="s">
        <v>12</v>
      </c>
      <c r="G61" s="306"/>
      <c r="H61" s="306" t="s">
        <v>12781</v>
      </c>
      <c r="I61" s="306" t="s">
        <v>112</v>
      </c>
      <c r="J61" s="157" t="str">
        <f t="shared" si="0"/>
        <v>CobaltJiangxi Ruida New Energy Technology Co., Ltd.</v>
      </c>
      <c r="K61" s="157" t="str">
        <f t="shared" si="1"/>
        <v>CobaltJiangxi Ruida New Energy Technology Co., Ltd.</v>
      </c>
    </row>
    <row r="62" spans="1:11">
      <c r="A62" s="157" t="s">
        <v>43</v>
      </c>
      <c r="B62" s="157" t="s">
        <v>174</v>
      </c>
      <c r="C62" s="157" t="s">
        <v>174</v>
      </c>
      <c r="D62" s="306" t="s">
        <v>71</v>
      </c>
      <c r="E62" s="306" t="s">
        <v>175</v>
      </c>
      <c r="F62" s="158" t="s">
        <v>12</v>
      </c>
      <c r="G62" s="306"/>
      <c r="H62" s="306" t="s">
        <v>176</v>
      </c>
      <c r="I62" s="306" t="s">
        <v>177</v>
      </c>
      <c r="J62" s="157" t="str">
        <f t="shared" si="0"/>
        <v>CobaltJingmen GEM Co., Ltd.</v>
      </c>
      <c r="K62" s="157" t="str">
        <f t="shared" si="1"/>
        <v>CobaltJingmen GEM Co., Ltd.</v>
      </c>
    </row>
    <row r="63" spans="1:11">
      <c r="A63" s="157" t="s">
        <v>43</v>
      </c>
      <c r="B63" s="157" t="s">
        <v>178</v>
      </c>
      <c r="C63" s="157" t="s">
        <v>178</v>
      </c>
      <c r="D63" s="306" t="s">
        <v>179</v>
      </c>
      <c r="E63" s="306" t="s">
        <v>180</v>
      </c>
      <c r="F63" s="158" t="s">
        <v>12</v>
      </c>
      <c r="G63" s="306"/>
      <c r="H63" s="306" t="s">
        <v>181</v>
      </c>
      <c r="I63" s="306"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6" t="s">
        <v>66</v>
      </c>
      <c r="E64" s="306" t="s">
        <v>184</v>
      </c>
      <c r="F64" s="158" t="s">
        <v>12</v>
      </c>
      <c r="G64" s="306"/>
      <c r="H64" s="306" t="s">
        <v>185</v>
      </c>
      <c r="I64" s="306" t="s">
        <v>186</v>
      </c>
      <c r="J64" s="157" t="str">
        <f t="shared" si="0"/>
        <v>CobaltKamoto Copper Company</v>
      </c>
      <c r="K64" s="157" t="str">
        <f t="shared" si="1"/>
        <v>CobaltKamoto Copper Company</v>
      </c>
    </row>
    <row r="65" spans="1:11">
      <c r="A65" s="157" t="s">
        <v>43</v>
      </c>
      <c r="B65" s="157" t="s">
        <v>12711</v>
      </c>
      <c r="C65" s="157" t="s">
        <v>12539</v>
      </c>
      <c r="D65" s="306" t="s">
        <v>66</v>
      </c>
      <c r="E65" s="306" t="s">
        <v>12538</v>
      </c>
      <c r="F65" s="158" t="s">
        <v>12</v>
      </c>
      <c r="G65" s="306"/>
      <c r="H65" s="306" t="s">
        <v>68</v>
      </c>
      <c r="I65" s="306" t="s">
        <v>69</v>
      </c>
      <c r="J65" s="157" t="str">
        <f t="shared" si="0"/>
        <v>CobaltKasombo Minerals (SPRL) - MIKAS Huayou</v>
      </c>
      <c r="K65" s="157" t="str">
        <f t="shared" si="1"/>
        <v>CobaltKasombo Minerals (SPRL) - MIKAS Huayou</v>
      </c>
    </row>
    <row r="66" spans="1:11">
      <c r="A66" s="157" t="s">
        <v>43</v>
      </c>
      <c r="B66" s="157" t="s">
        <v>236</v>
      </c>
      <c r="C66" s="157" t="s">
        <v>12712</v>
      </c>
      <c r="D66" s="306" t="s">
        <v>66</v>
      </c>
      <c r="E66" s="306" t="s">
        <v>12713</v>
      </c>
      <c r="F66" s="158" t="s">
        <v>12</v>
      </c>
      <c r="G66" s="306"/>
      <c r="H66" s="306" t="s">
        <v>185</v>
      </c>
      <c r="I66" s="306" t="s">
        <v>186</v>
      </c>
      <c r="J66" s="157" t="str">
        <f t="shared" si="0"/>
        <v>CobaltKisanfu</v>
      </c>
      <c r="K66" s="157" t="str">
        <f t="shared" si="1"/>
        <v>CobaltKisanfu</v>
      </c>
    </row>
    <row r="67" spans="1:11">
      <c r="A67" s="157" t="s">
        <v>43</v>
      </c>
      <c r="B67" s="157" t="s">
        <v>12712</v>
      </c>
      <c r="C67" s="157" t="s">
        <v>12712</v>
      </c>
      <c r="D67" s="306" t="s">
        <v>66</v>
      </c>
      <c r="E67" s="306" t="s">
        <v>12713</v>
      </c>
      <c r="F67" s="158" t="s">
        <v>12</v>
      </c>
      <c r="G67" s="306"/>
      <c r="H67" s="306" t="s">
        <v>185</v>
      </c>
      <c r="I67" s="306" t="s">
        <v>186</v>
      </c>
      <c r="J67" s="157" t="str">
        <f t="shared" si="0"/>
        <v>CobaltKisanfu Mining (Kimin)</v>
      </c>
      <c r="K67" s="157" t="str">
        <f t="shared" si="1"/>
        <v>CobaltKisanfu Mining (Kimin)</v>
      </c>
    </row>
    <row r="68" spans="1:11">
      <c r="A68" s="157" t="s">
        <v>43</v>
      </c>
      <c r="B68" s="157" t="s">
        <v>187</v>
      </c>
      <c r="C68" s="157" t="s">
        <v>178</v>
      </c>
      <c r="D68" s="306" t="s">
        <v>179</v>
      </c>
      <c r="E68" s="306" t="s">
        <v>180</v>
      </c>
      <c r="F68" s="158" t="s">
        <v>12</v>
      </c>
      <c r="G68" s="306"/>
      <c r="H68" s="306" t="s">
        <v>181</v>
      </c>
      <c r="I68" s="306" t="s">
        <v>182</v>
      </c>
      <c r="J68" s="157" t="str">
        <f t="shared" si="0"/>
        <v>CobaltKola Mining and Metallurgical Company</v>
      </c>
      <c r="K68" s="157" t="str">
        <f t="shared" si="1"/>
        <v>CobaltKola Mining and Metallurgical Company</v>
      </c>
    </row>
    <row r="69" spans="1:11">
      <c r="A69" s="157" t="s">
        <v>43</v>
      </c>
      <c r="B69" s="157" t="s">
        <v>188</v>
      </c>
      <c r="C69" s="157" t="s">
        <v>12714</v>
      </c>
      <c r="D69" s="306" t="s">
        <v>66</v>
      </c>
      <c r="E69" s="306" t="s">
        <v>189</v>
      </c>
      <c r="F69" s="158" t="s">
        <v>12</v>
      </c>
      <c r="G69" s="306"/>
      <c r="H69" s="306" t="s">
        <v>68</v>
      </c>
      <c r="I69" s="306"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6" t="s">
        <v>66</v>
      </c>
      <c r="E70" s="306" t="s">
        <v>189</v>
      </c>
      <c r="F70" s="158" t="s">
        <v>12</v>
      </c>
      <c r="G70" s="306"/>
      <c r="H70" s="306" t="s">
        <v>68</v>
      </c>
      <c r="I70" s="306"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6" t="s">
        <v>66</v>
      </c>
      <c r="E71" s="306" t="s">
        <v>12538</v>
      </c>
      <c r="F71" s="158" t="s">
        <v>12</v>
      </c>
      <c r="G71" s="306"/>
      <c r="H71" s="306" t="s">
        <v>68</v>
      </c>
      <c r="I71" s="306" t="s">
        <v>69</v>
      </c>
      <c r="J71" s="157" t="str">
        <f t="shared" si="2"/>
        <v>CobaltLa Miniere de Kambove</v>
      </c>
      <c r="K71" s="157" t="str">
        <f t="shared" si="3"/>
        <v>CobaltLa Miniere de Kambove</v>
      </c>
    </row>
    <row r="72" spans="1:11">
      <c r="A72" s="157" t="s">
        <v>43</v>
      </c>
      <c r="B72" s="157" t="s">
        <v>12580</v>
      </c>
      <c r="C72" s="157" t="s">
        <v>12539</v>
      </c>
      <c r="D72" s="306" t="s">
        <v>66</v>
      </c>
      <c r="E72" s="306" t="s">
        <v>12538</v>
      </c>
      <c r="F72" s="158" t="s">
        <v>12</v>
      </c>
      <c r="G72" s="306"/>
      <c r="H72" s="306" t="s">
        <v>68</v>
      </c>
      <c r="I72" s="306" t="s">
        <v>69</v>
      </c>
      <c r="J72" s="157" t="str">
        <f t="shared" si="2"/>
        <v>CobaltLa Miniere de Kasombo</v>
      </c>
      <c r="K72" s="157" t="str">
        <f t="shared" si="3"/>
        <v>CobaltLa Miniere de Kasombo</v>
      </c>
    </row>
    <row r="73" spans="1:11">
      <c r="A73" s="157" t="s">
        <v>43</v>
      </c>
      <c r="B73" s="157" t="s">
        <v>12539</v>
      </c>
      <c r="C73" s="157" t="s">
        <v>12539</v>
      </c>
      <c r="D73" s="306" t="s">
        <v>66</v>
      </c>
      <c r="E73" s="306" t="s">
        <v>12538</v>
      </c>
      <c r="F73" s="158" t="s">
        <v>12</v>
      </c>
      <c r="G73" s="306"/>
      <c r="H73" s="306" t="s">
        <v>68</v>
      </c>
      <c r="I73" s="306" t="s">
        <v>69</v>
      </c>
      <c r="J73" s="157" t="str">
        <f t="shared" si="2"/>
        <v>CobaltLA MINIERE DE KASOMBO SAS</v>
      </c>
      <c r="K73" s="157" t="str">
        <f t="shared" si="3"/>
        <v>CobaltLA MINIERE DE KASOMBO SAS</v>
      </c>
    </row>
    <row r="74" spans="1:11">
      <c r="A74" s="157" t="s">
        <v>43</v>
      </c>
      <c r="B74" s="157" t="s">
        <v>190</v>
      </c>
      <c r="C74" s="157" t="s">
        <v>190</v>
      </c>
      <c r="D74" s="306" t="s">
        <v>71</v>
      </c>
      <c r="E74" s="306" t="s">
        <v>191</v>
      </c>
      <c r="F74" s="158" t="s">
        <v>12</v>
      </c>
      <c r="G74" s="306"/>
      <c r="H74" s="306" t="s">
        <v>192</v>
      </c>
      <c r="I74" s="306"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6" t="s">
        <v>82</v>
      </c>
      <c r="E75" s="306" t="s">
        <v>12715</v>
      </c>
      <c r="F75" s="158" t="s">
        <v>12</v>
      </c>
      <c r="G75" s="306"/>
      <c r="H75" s="306" t="s">
        <v>12783</v>
      </c>
      <c r="I75" s="306" t="s">
        <v>11607</v>
      </c>
      <c r="J75" s="157" t="str">
        <f t="shared" si="2"/>
        <v>CobaltLianyou Resources Co., Ltd.</v>
      </c>
      <c r="K75" s="157" t="str">
        <f t="shared" si="3"/>
        <v>CobaltLianyou Resources Co., Ltd.</v>
      </c>
    </row>
    <row r="76" spans="1:11">
      <c r="A76" s="157" t="s">
        <v>43</v>
      </c>
      <c r="B76" s="157" t="s">
        <v>194</v>
      </c>
      <c r="C76" s="157" t="s">
        <v>194</v>
      </c>
      <c r="D76" s="306" t="s">
        <v>179</v>
      </c>
      <c r="E76" s="306" t="s">
        <v>195</v>
      </c>
      <c r="F76" s="158" t="s">
        <v>12</v>
      </c>
      <c r="G76" s="306"/>
      <c r="H76" s="306" t="s">
        <v>196</v>
      </c>
      <c r="I76" s="306" t="s">
        <v>197</v>
      </c>
      <c r="J76" s="157" t="str">
        <f t="shared" si="2"/>
        <v>CobaltLLC Vostok</v>
      </c>
      <c r="K76" s="157" t="str">
        <f t="shared" si="3"/>
        <v>CobaltLLC Vostok</v>
      </c>
    </row>
    <row r="77" spans="1:11">
      <c r="A77" s="157" t="s">
        <v>43</v>
      </c>
      <c r="B77" s="157" t="s">
        <v>198</v>
      </c>
      <c r="C77" s="157" t="s">
        <v>65</v>
      </c>
      <c r="D77" s="306" t="s">
        <v>66</v>
      </c>
      <c r="E77" s="306" t="s">
        <v>67</v>
      </c>
      <c r="F77" s="158" t="s">
        <v>12</v>
      </c>
      <c r="G77" s="306"/>
      <c r="H77" s="306" t="s">
        <v>68</v>
      </c>
      <c r="I77" s="306" t="s">
        <v>69</v>
      </c>
      <c r="J77" s="157" t="str">
        <f t="shared" si="2"/>
        <v>CobaltLubumbashi (Mine de L’Etoile)</v>
      </c>
      <c r="K77" s="157" t="str">
        <f t="shared" si="3"/>
        <v>CobaltLubumbashi (Mine de L’Etoile)</v>
      </c>
    </row>
    <row r="78" spans="1:11">
      <c r="A78" s="157" t="s">
        <v>43</v>
      </c>
      <c r="B78" s="157" t="s">
        <v>12581</v>
      </c>
      <c r="C78" s="157" t="s">
        <v>183</v>
      </c>
      <c r="D78" s="306" t="s">
        <v>66</v>
      </c>
      <c r="E78" s="306" t="s">
        <v>184</v>
      </c>
      <c r="F78" s="158" t="s">
        <v>12</v>
      </c>
      <c r="G78" s="306"/>
      <c r="H78" s="306" t="s">
        <v>185</v>
      </c>
      <c r="I78" s="306" t="s">
        <v>186</v>
      </c>
      <c r="J78" s="157" t="str">
        <f t="shared" si="2"/>
        <v>CobaltLuilu Metallurgical Plant</v>
      </c>
      <c r="K78" s="157" t="str">
        <f t="shared" si="3"/>
        <v>CobaltLuilu Metallurgical Plant</v>
      </c>
    </row>
    <row r="79" spans="1:11">
      <c r="A79" s="157" t="s">
        <v>43</v>
      </c>
      <c r="B79" s="157" t="s">
        <v>12784</v>
      </c>
      <c r="C79" s="157" t="s">
        <v>12784</v>
      </c>
      <c r="D79" s="306" t="s">
        <v>66</v>
      </c>
      <c r="E79" s="306" t="s">
        <v>12787</v>
      </c>
      <c r="F79" s="158" t="s">
        <v>12</v>
      </c>
      <c r="G79" s="306"/>
      <c r="H79" s="306" t="s">
        <v>12786</v>
      </c>
      <c r="I79" s="306" t="s">
        <v>186</v>
      </c>
      <c r="J79" s="157" t="str">
        <f t="shared" si="2"/>
        <v>CobaltLUILU RESSOURCES SAS</v>
      </c>
      <c r="K79" s="157" t="str">
        <f t="shared" si="3"/>
        <v>CobaltLUILU RESSOURCES SAS</v>
      </c>
    </row>
    <row r="80" spans="1:11">
      <c r="A80" s="157" t="s">
        <v>43</v>
      </c>
      <c r="B80" s="157" t="s">
        <v>199</v>
      </c>
      <c r="C80" s="157" t="s">
        <v>200</v>
      </c>
      <c r="D80" s="306" t="s">
        <v>71</v>
      </c>
      <c r="E80" s="306" t="s">
        <v>201</v>
      </c>
      <c r="F80" s="158" t="s">
        <v>12</v>
      </c>
      <c r="G80" s="306"/>
      <c r="H80" s="306" t="s">
        <v>202</v>
      </c>
      <c r="I80" s="306" t="s">
        <v>203</v>
      </c>
      <c r="J80" s="157" t="str">
        <f t="shared" si="2"/>
        <v>CobaltMaolian</v>
      </c>
      <c r="K80" s="157" t="str">
        <f t="shared" si="3"/>
        <v>CobaltMaolian</v>
      </c>
    </row>
    <row r="81" spans="1:11">
      <c r="A81" s="157" t="s">
        <v>43</v>
      </c>
      <c r="B81" s="157" t="s">
        <v>204</v>
      </c>
      <c r="C81" s="157" t="s">
        <v>204</v>
      </c>
      <c r="D81" s="306" t="s">
        <v>205</v>
      </c>
      <c r="E81" s="306" t="s">
        <v>206</v>
      </c>
      <c r="F81" s="158" t="s">
        <v>12</v>
      </c>
      <c r="G81" s="306"/>
      <c r="H81" s="306" t="s">
        <v>207</v>
      </c>
      <c r="I81" s="306" t="s">
        <v>207</v>
      </c>
      <c r="J81" s="157" t="str">
        <f t="shared" si="2"/>
        <v>CobaltMechema Chemicals (Thailand) Co., Ltd.</v>
      </c>
      <c r="K81" s="157" t="str">
        <f t="shared" si="3"/>
        <v>CobaltMechema Chemicals (Thailand) Co., Ltd.</v>
      </c>
    </row>
    <row r="82" spans="1:11">
      <c r="A82" s="157" t="s">
        <v>43</v>
      </c>
      <c r="B82" s="157" t="s">
        <v>208</v>
      </c>
      <c r="C82" s="157" t="s">
        <v>208</v>
      </c>
      <c r="D82" s="306" t="s">
        <v>71</v>
      </c>
      <c r="E82" s="306" t="s">
        <v>209</v>
      </c>
      <c r="F82" s="158" t="s">
        <v>12</v>
      </c>
      <c r="G82" s="306"/>
      <c r="H82" s="306" t="s">
        <v>210</v>
      </c>
      <c r="I82" s="306" t="s">
        <v>211</v>
      </c>
      <c r="J82" s="157" t="str">
        <f t="shared" si="2"/>
        <v>CobaltMechema Chemicals shang-yu</v>
      </c>
      <c r="K82" s="157" t="str">
        <f t="shared" si="3"/>
        <v>CobaltMechema Chemicals shang-yu</v>
      </c>
    </row>
    <row r="83" spans="1:11">
      <c r="A83" s="157" t="s">
        <v>43</v>
      </c>
      <c r="B83" s="157" t="s">
        <v>212</v>
      </c>
      <c r="C83" s="157" t="s">
        <v>212</v>
      </c>
      <c r="D83" s="306" t="s">
        <v>87</v>
      </c>
      <c r="E83" s="306" t="s">
        <v>213</v>
      </c>
      <c r="F83" s="158" t="s">
        <v>12</v>
      </c>
      <c r="G83" s="306"/>
      <c r="H83" s="306" t="s">
        <v>89</v>
      </c>
      <c r="I83" s="306" t="s">
        <v>90</v>
      </c>
      <c r="J83" s="157" t="str">
        <f t="shared" si="2"/>
        <v>CobaltMechema Korea, Co., Ltd.</v>
      </c>
      <c r="K83" s="157" t="str">
        <f t="shared" si="3"/>
        <v>CobaltMechema Korea, Co., Ltd.</v>
      </c>
    </row>
    <row r="84" spans="1:11">
      <c r="A84" s="157" t="s">
        <v>43</v>
      </c>
      <c r="B84" s="157" t="s">
        <v>214</v>
      </c>
      <c r="C84" s="157" t="s">
        <v>214</v>
      </c>
      <c r="D84" s="306" t="s">
        <v>82</v>
      </c>
      <c r="E84" s="306" t="s">
        <v>215</v>
      </c>
      <c r="F84" s="158" t="s">
        <v>12</v>
      </c>
      <c r="G84" s="306"/>
      <c r="H84" s="306" t="s">
        <v>216</v>
      </c>
      <c r="I84" s="306" t="s">
        <v>216</v>
      </c>
      <c r="J84" s="157" t="str">
        <f t="shared" si="2"/>
        <v>CobaltMechema Taiwan Plant 1</v>
      </c>
      <c r="K84" s="157" t="str">
        <f t="shared" si="3"/>
        <v>CobaltMechema Taiwan Plant 1</v>
      </c>
    </row>
    <row r="85" spans="1:11">
      <c r="A85" s="157" t="s">
        <v>43</v>
      </c>
      <c r="B85" s="157" t="s">
        <v>217</v>
      </c>
      <c r="C85" s="157" t="s">
        <v>217</v>
      </c>
      <c r="D85" s="306" t="s">
        <v>82</v>
      </c>
      <c r="E85" s="306" t="s">
        <v>218</v>
      </c>
      <c r="F85" s="158" t="s">
        <v>12</v>
      </c>
      <c r="G85" s="306"/>
      <c r="H85" s="306" t="s">
        <v>216</v>
      </c>
      <c r="I85" s="306" t="s">
        <v>216</v>
      </c>
      <c r="J85" s="157" t="str">
        <f t="shared" si="2"/>
        <v>CobaltMechema Taiwan Plant 2</v>
      </c>
      <c r="K85" s="157" t="str">
        <f t="shared" si="3"/>
        <v>CobaltMechema Taiwan Plant 2</v>
      </c>
    </row>
    <row r="86" spans="1:11">
      <c r="A86" s="157" t="s">
        <v>43</v>
      </c>
      <c r="B86" s="157" t="s">
        <v>219</v>
      </c>
      <c r="C86" s="157" t="s">
        <v>219</v>
      </c>
      <c r="D86" s="306" t="s">
        <v>66</v>
      </c>
      <c r="E86" s="306" t="s">
        <v>220</v>
      </c>
      <c r="F86" s="158" t="s">
        <v>12</v>
      </c>
      <c r="G86" s="306"/>
      <c r="H86" s="306" t="s">
        <v>221</v>
      </c>
      <c r="I86" s="306" t="s">
        <v>69</v>
      </c>
      <c r="J86" s="157" t="str">
        <f t="shared" si="2"/>
        <v>CobaltMETAL MINES SARL</v>
      </c>
      <c r="K86" s="157" t="str">
        <f t="shared" si="3"/>
        <v>CobaltMETAL MINES SARL</v>
      </c>
    </row>
    <row r="87" spans="1:11">
      <c r="A87" s="157" t="s">
        <v>43</v>
      </c>
      <c r="B87" s="157" t="s">
        <v>222</v>
      </c>
      <c r="C87" s="157" t="s">
        <v>12714</v>
      </c>
      <c r="D87" s="306" t="s">
        <v>66</v>
      </c>
      <c r="E87" s="306" t="s">
        <v>189</v>
      </c>
      <c r="F87" s="158" t="s">
        <v>12</v>
      </c>
      <c r="G87" s="306"/>
      <c r="H87" s="306" t="s">
        <v>68</v>
      </c>
      <c r="I87" s="306" t="s">
        <v>69</v>
      </c>
      <c r="J87" s="157" t="str">
        <f t="shared" si="2"/>
        <v>CobaltMetalkol</v>
      </c>
      <c r="K87" s="157" t="str">
        <f t="shared" si="3"/>
        <v>CobaltMetalkol</v>
      </c>
    </row>
    <row r="88" spans="1:11">
      <c r="A88" s="157" t="s">
        <v>43</v>
      </c>
      <c r="B88" s="157" t="s">
        <v>12582</v>
      </c>
      <c r="C88" s="157" t="s">
        <v>12539</v>
      </c>
      <c r="D88" s="306" t="s">
        <v>66</v>
      </c>
      <c r="E88" s="306" t="s">
        <v>12538</v>
      </c>
      <c r="F88" s="158" t="s">
        <v>12</v>
      </c>
      <c r="G88" s="306"/>
      <c r="H88" s="306" t="s">
        <v>68</v>
      </c>
      <c r="I88" s="306" t="s">
        <v>69</v>
      </c>
      <c r="J88" s="157" t="str">
        <f t="shared" si="2"/>
        <v>CobaltMIKAS</v>
      </c>
      <c r="K88" s="157" t="str">
        <f t="shared" si="3"/>
        <v>CobaltMIKAS</v>
      </c>
    </row>
    <row r="89" spans="1:11">
      <c r="A89" s="157" t="s">
        <v>43</v>
      </c>
      <c r="B89" s="157" t="s">
        <v>223</v>
      </c>
      <c r="C89" s="157" t="s">
        <v>224</v>
      </c>
      <c r="D89" s="306" t="s">
        <v>225</v>
      </c>
      <c r="E89" s="306" t="s">
        <v>226</v>
      </c>
      <c r="F89" s="158" t="s">
        <v>12</v>
      </c>
      <c r="G89" s="306"/>
      <c r="H89" s="306" t="s">
        <v>227</v>
      </c>
      <c r="I89" s="306" t="s">
        <v>228</v>
      </c>
      <c r="J89" s="157" t="str">
        <f t="shared" si="2"/>
        <v>CobaltMinara Resources Pty</v>
      </c>
      <c r="K89" s="157" t="str">
        <f t="shared" si="3"/>
        <v>CobaltMinara Resources Pty</v>
      </c>
    </row>
    <row r="90" spans="1:11">
      <c r="A90" s="157" t="s">
        <v>43</v>
      </c>
      <c r="B90" s="157" t="s">
        <v>229</v>
      </c>
      <c r="C90" s="157" t="s">
        <v>224</v>
      </c>
      <c r="D90" s="306" t="s">
        <v>225</v>
      </c>
      <c r="E90" s="306" t="s">
        <v>226</v>
      </c>
      <c r="F90" s="158" t="s">
        <v>12</v>
      </c>
      <c r="G90" s="306"/>
      <c r="H90" s="306" t="s">
        <v>227</v>
      </c>
      <c r="I90" s="306" t="s">
        <v>228</v>
      </c>
      <c r="J90" s="157" t="str">
        <f t="shared" si="2"/>
        <v>CobaltMinara Resources Pty Ltd.</v>
      </c>
      <c r="K90" s="157" t="str">
        <f t="shared" si="3"/>
        <v>CobaltMinara Resources Pty Ltd.</v>
      </c>
    </row>
    <row r="91" spans="1:11">
      <c r="A91" s="157" t="s">
        <v>43</v>
      </c>
      <c r="B91" s="157" t="s">
        <v>230</v>
      </c>
      <c r="C91" s="157" t="s">
        <v>230</v>
      </c>
      <c r="D91" s="306" t="s">
        <v>77</v>
      </c>
      <c r="E91" s="306" t="s">
        <v>231</v>
      </c>
      <c r="F91" s="158" t="s">
        <v>12</v>
      </c>
      <c r="G91" s="306"/>
      <c r="H91" s="306" t="s">
        <v>232</v>
      </c>
      <c r="I91" s="306" t="s">
        <v>233</v>
      </c>
      <c r="J91" s="157" t="str">
        <f t="shared" si="2"/>
        <v>CobaltMine de Bou-Azzer</v>
      </c>
      <c r="K91" s="157" t="str">
        <f t="shared" si="3"/>
        <v>CobaltMine de Bou-Azzer</v>
      </c>
    </row>
    <row r="92" spans="1:11">
      <c r="A92" s="157" t="s">
        <v>43</v>
      </c>
      <c r="B92" s="157" t="s">
        <v>234</v>
      </c>
      <c r="C92" s="157" t="s">
        <v>234</v>
      </c>
      <c r="D92" s="306" t="s">
        <v>66</v>
      </c>
      <c r="E92" s="306" t="s">
        <v>235</v>
      </c>
      <c r="F92" s="158" t="s">
        <v>12</v>
      </c>
      <c r="G92" s="306"/>
      <c r="H92" s="306" t="s">
        <v>236</v>
      </c>
      <c r="I92" s="306" t="s">
        <v>186</v>
      </c>
      <c r="J92" s="157" t="str">
        <f t="shared" si="2"/>
        <v>CobaltMKM - La Miniere de Kalumbwe Myunga</v>
      </c>
      <c r="K92" s="157" t="str">
        <f t="shared" si="3"/>
        <v>CobaltMKM - La Miniere de Kalumbwe Myunga</v>
      </c>
    </row>
    <row r="93" spans="1:11">
      <c r="A93" s="157" t="s">
        <v>43</v>
      </c>
      <c r="B93" s="157" t="s">
        <v>237</v>
      </c>
      <c r="C93" s="157" t="s">
        <v>234</v>
      </c>
      <c r="D93" s="306" t="s">
        <v>66</v>
      </c>
      <c r="E93" s="306" t="s">
        <v>235</v>
      </c>
      <c r="F93" s="158" t="s">
        <v>12</v>
      </c>
      <c r="G93" s="306"/>
      <c r="H93" s="306" t="s">
        <v>236</v>
      </c>
      <c r="I93" s="306" t="s">
        <v>186</v>
      </c>
      <c r="J93" s="157" t="str">
        <f t="shared" si="2"/>
        <v>CobaltMKM - La Minière de Kalumbwe Myunga</v>
      </c>
      <c r="K93" s="157" t="str">
        <f t="shared" si="3"/>
        <v>CobaltMKM - La Minière de Kalumbwe Myunga</v>
      </c>
    </row>
    <row r="94" spans="1:11">
      <c r="A94" s="157" t="s">
        <v>43</v>
      </c>
      <c r="B94" s="157" t="s">
        <v>224</v>
      </c>
      <c r="C94" s="157" t="s">
        <v>224</v>
      </c>
      <c r="D94" s="306" t="s">
        <v>225</v>
      </c>
      <c r="E94" s="306" t="s">
        <v>226</v>
      </c>
      <c r="F94" s="158" t="s">
        <v>12</v>
      </c>
      <c r="G94" s="306"/>
      <c r="H94" s="306" t="s">
        <v>227</v>
      </c>
      <c r="I94" s="306" t="s">
        <v>228</v>
      </c>
      <c r="J94" s="157" t="str">
        <f t="shared" si="2"/>
        <v>CobaltMurrin Murrin Nickel Cobalt Plant</v>
      </c>
      <c r="K94" s="157" t="str">
        <f t="shared" si="3"/>
        <v>CobaltMurrin Murrin Nickel Cobalt Plant</v>
      </c>
    </row>
    <row r="95" spans="1:11">
      <c r="A95" s="157" t="s">
        <v>43</v>
      </c>
      <c r="B95" s="157" t="s">
        <v>12788</v>
      </c>
      <c r="C95" s="157" t="s">
        <v>12716</v>
      </c>
      <c r="D95" s="306" t="s">
        <v>66</v>
      </c>
      <c r="E95" s="306" t="s">
        <v>12717</v>
      </c>
      <c r="F95" s="158" t="s">
        <v>12</v>
      </c>
      <c r="G95" s="306"/>
      <c r="H95" s="306" t="s">
        <v>185</v>
      </c>
      <c r="I95" s="306" t="s">
        <v>186</v>
      </c>
      <c r="J95" s="157" t="str">
        <f t="shared" si="2"/>
        <v>CobaltMutanda</v>
      </c>
      <c r="K95" s="157" t="str">
        <f t="shared" si="3"/>
        <v>CobaltMutanda</v>
      </c>
    </row>
    <row r="96" spans="1:11">
      <c r="A96" s="157" t="s">
        <v>43</v>
      </c>
      <c r="B96" s="157" t="s">
        <v>12716</v>
      </c>
      <c r="C96" s="157" t="s">
        <v>12716</v>
      </c>
      <c r="D96" s="306" t="s">
        <v>66</v>
      </c>
      <c r="E96" s="306" t="s">
        <v>12717</v>
      </c>
      <c r="F96" s="158" t="s">
        <v>12</v>
      </c>
      <c r="G96" s="306"/>
      <c r="H96" s="306" t="s">
        <v>185</v>
      </c>
      <c r="I96" s="306" t="s">
        <v>186</v>
      </c>
      <c r="J96" s="157" t="str">
        <f t="shared" si="2"/>
        <v>CobaltMutanda Mining SPRL</v>
      </c>
      <c r="K96" s="157" t="str">
        <f t="shared" si="3"/>
        <v>CobaltMutanda Mining SPRL</v>
      </c>
    </row>
    <row r="97" spans="1:11">
      <c r="A97" s="157" t="s">
        <v>43</v>
      </c>
      <c r="B97" s="157" t="s">
        <v>12583</v>
      </c>
      <c r="C97" s="157" t="s">
        <v>12541</v>
      </c>
      <c r="D97" s="306" t="s">
        <v>179</v>
      </c>
      <c r="E97" s="306" t="s">
        <v>12540</v>
      </c>
      <c r="F97" s="158" t="s">
        <v>12</v>
      </c>
      <c r="G97" s="306"/>
      <c r="H97" s="306" t="s">
        <v>12542</v>
      </c>
      <c r="I97" s="306"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6" t="s">
        <v>179</v>
      </c>
      <c r="E98" s="306" t="s">
        <v>12540</v>
      </c>
      <c r="F98" s="158" t="s">
        <v>12</v>
      </c>
      <c r="G98" s="306"/>
      <c r="H98" s="306" t="s">
        <v>12542</v>
      </c>
      <c r="I98" s="306"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6" t="s">
        <v>2256</v>
      </c>
      <c r="E99" s="306" t="s">
        <v>12719</v>
      </c>
      <c r="F99" s="158" t="s">
        <v>12</v>
      </c>
      <c r="G99" s="306"/>
      <c r="H99" s="306" t="s">
        <v>12720</v>
      </c>
      <c r="I99" s="306" t="s">
        <v>12251</v>
      </c>
      <c r="J99" s="157" t="str">
        <f t="shared" si="2"/>
        <v>CobaltNam Viet Cromit Joint Stock Company</v>
      </c>
      <c r="K99" s="157" t="str">
        <f t="shared" si="3"/>
        <v>CobaltNam Viet Cromit Joint Stock Company</v>
      </c>
    </row>
    <row r="100" spans="1:11">
      <c r="A100" s="157" t="s">
        <v>43</v>
      </c>
      <c r="B100" s="157" t="s">
        <v>12721</v>
      </c>
      <c r="C100" s="157" t="s">
        <v>12718</v>
      </c>
      <c r="D100" s="306" t="s">
        <v>2256</v>
      </c>
      <c r="E100" s="306" t="s">
        <v>12719</v>
      </c>
      <c r="F100" s="158" t="s">
        <v>12</v>
      </c>
      <c r="G100" s="306"/>
      <c r="H100" s="306" t="s">
        <v>12720</v>
      </c>
      <c r="I100" s="306" t="s">
        <v>12251</v>
      </c>
      <c r="J100" s="157" t="str">
        <f t="shared" si="2"/>
        <v>CobaltNan Viet Ferrochrome Co., Ltd.</v>
      </c>
      <c r="K100" s="157" t="str">
        <f t="shared" si="3"/>
        <v>CobaltNan Viet Ferrochrome Co., Ltd.</v>
      </c>
    </row>
    <row r="101" spans="1:11">
      <c r="A101" s="157" t="s">
        <v>43</v>
      </c>
      <c r="B101" s="157" t="s">
        <v>238</v>
      </c>
      <c r="C101" s="157" t="s">
        <v>238</v>
      </c>
      <c r="D101" s="306" t="s">
        <v>71</v>
      </c>
      <c r="E101" s="306" t="s">
        <v>239</v>
      </c>
      <c r="F101" s="158" t="s">
        <v>12</v>
      </c>
      <c r="G101" s="306"/>
      <c r="H101" s="306" t="s">
        <v>240</v>
      </c>
      <c r="I101" s="306" t="s">
        <v>120</v>
      </c>
      <c r="J101" s="157" t="str">
        <f t="shared" si="2"/>
        <v>CobaltNanjing Hanrui Cobalt</v>
      </c>
      <c r="K101" s="157" t="str">
        <f t="shared" si="3"/>
        <v>CobaltNanjing Hanrui Cobalt</v>
      </c>
    </row>
    <row r="102" spans="1:11">
      <c r="A102" s="157" t="s">
        <v>43</v>
      </c>
      <c r="B102" s="157" t="s">
        <v>241</v>
      </c>
      <c r="C102" s="157" t="s">
        <v>242</v>
      </c>
      <c r="D102" s="306" t="s">
        <v>71</v>
      </c>
      <c r="E102" s="306" t="s">
        <v>243</v>
      </c>
      <c r="F102" s="158" t="s">
        <v>12</v>
      </c>
      <c r="G102" s="306"/>
      <c r="H102" s="306" t="s">
        <v>244</v>
      </c>
      <c r="I102" s="306" t="s">
        <v>120</v>
      </c>
      <c r="J102" s="157" t="str">
        <f t="shared" si="2"/>
        <v>CobaltNantong Xinwei</v>
      </c>
      <c r="K102" s="157" t="str">
        <f t="shared" si="3"/>
        <v>CobaltNantong Xinwei</v>
      </c>
    </row>
    <row r="103" spans="1:11">
      <c r="A103" s="157" t="s">
        <v>43</v>
      </c>
      <c r="B103" s="157" t="s">
        <v>242</v>
      </c>
      <c r="C103" s="157" t="s">
        <v>242</v>
      </c>
      <c r="D103" s="306" t="s">
        <v>71</v>
      </c>
      <c r="E103" s="306" t="s">
        <v>243</v>
      </c>
      <c r="F103" s="158" t="s">
        <v>12</v>
      </c>
      <c r="G103" s="306"/>
      <c r="H103" s="306" t="s">
        <v>244</v>
      </c>
      <c r="I103" s="306"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6" t="s">
        <v>71</v>
      </c>
      <c r="E104" s="306" t="s">
        <v>246</v>
      </c>
      <c r="F104" s="158" t="s">
        <v>12</v>
      </c>
      <c r="G104" s="306"/>
      <c r="H104" s="306" t="s">
        <v>210</v>
      </c>
      <c r="I104" s="306"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6" t="s">
        <v>101</v>
      </c>
      <c r="E105" s="306" t="s">
        <v>102</v>
      </c>
      <c r="F105" s="158" t="s">
        <v>12</v>
      </c>
      <c r="G105" s="306"/>
      <c r="H105" s="306" t="s">
        <v>103</v>
      </c>
      <c r="I105" s="306" t="s">
        <v>104</v>
      </c>
      <c r="J105" s="157" t="str">
        <f t="shared" si="2"/>
        <v>CobaltNew Providence Metals Marketing Inc.</v>
      </c>
      <c r="K105" s="157" t="str">
        <f t="shared" si="3"/>
        <v>CobaltNew Providence Metals Marketing Inc.</v>
      </c>
    </row>
    <row r="106" spans="1:11">
      <c r="A106" s="157" t="s">
        <v>43</v>
      </c>
      <c r="B106" s="157" t="s">
        <v>248</v>
      </c>
      <c r="C106" s="157" t="s">
        <v>12543</v>
      </c>
      <c r="D106" s="306" t="s">
        <v>139</v>
      </c>
      <c r="E106" s="306" t="s">
        <v>250</v>
      </c>
      <c r="F106" s="158" t="s">
        <v>12</v>
      </c>
      <c r="G106" s="306"/>
      <c r="H106" s="306" t="s">
        <v>251</v>
      </c>
      <c r="I106" s="306" t="s">
        <v>252</v>
      </c>
      <c r="J106" s="157" t="str">
        <f t="shared" si="2"/>
        <v>CobaltNiihama Nickel and Cobalt Facility</v>
      </c>
      <c r="K106" s="157" t="str">
        <f t="shared" si="3"/>
        <v>CobaltNiihama Nickel and Cobalt Facility</v>
      </c>
    </row>
    <row r="107" spans="1:11">
      <c r="A107" s="157" t="s">
        <v>43</v>
      </c>
      <c r="B107" s="157" t="s">
        <v>12584</v>
      </c>
      <c r="C107" s="157" t="s">
        <v>12543</v>
      </c>
      <c r="D107" s="306" t="s">
        <v>139</v>
      </c>
      <c r="E107" s="306" t="s">
        <v>250</v>
      </c>
      <c r="F107" s="158" t="s">
        <v>12</v>
      </c>
      <c r="G107" s="306"/>
      <c r="H107" s="306" t="s">
        <v>251</v>
      </c>
      <c r="I107" s="306" t="s">
        <v>252</v>
      </c>
      <c r="J107" s="157" t="str">
        <f t="shared" si="2"/>
        <v>CobaltNiihama Nickel Refinery</v>
      </c>
      <c r="K107" s="157" t="str">
        <f t="shared" si="3"/>
        <v>CobaltNiihama Nickel Refinery</v>
      </c>
    </row>
    <row r="108" spans="1:11">
      <c r="A108" s="157" t="s">
        <v>43</v>
      </c>
      <c r="B108" s="157" t="s">
        <v>12543</v>
      </c>
      <c r="C108" s="157" t="s">
        <v>12543</v>
      </c>
      <c r="D108" s="306" t="s">
        <v>139</v>
      </c>
      <c r="E108" s="306" t="s">
        <v>250</v>
      </c>
      <c r="F108" s="158" t="s">
        <v>12</v>
      </c>
      <c r="G108" s="306"/>
      <c r="H108" s="306" t="s">
        <v>251</v>
      </c>
      <c r="I108" s="306"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6" t="s">
        <v>71</v>
      </c>
      <c r="E109" s="306" t="s">
        <v>254</v>
      </c>
      <c r="F109" s="158" t="s">
        <v>12</v>
      </c>
      <c r="G109" s="306"/>
      <c r="H109" s="306" t="s">
        <v>255</v>
      </c>
      <c r="I109" s="306" t="s">
        <v>211</v>
      </c>
      <c r="J109" s="157" t="str">
        <f t="shared" si="2"/>
        <v>CobaltNingbo Hubang New Material Co., Ltd.</v>
      </c>
      <c r="K109" s="157" t="str">
        <f t="shared" si="3"/>
        <v>CobaltNingbo Hubang New Material Co., Ltd.</v>
      </c>
    </row>
    <row r="110" spans="1:11">
      <c r="A110" s="157" t="s">
        <v>43</v>
      </c>
      <c r="B110" s="157" t="s">
        <v>256</v>
      </c>
      <c r="C110" s="157" t="s">
        <v>256</v>
      </c>
      <c r="D110" s="306" t="s">
        <v>71</v>
      </c>
      <c r="E110" s="306" t="s">
        <v>257</v>
      </c>
      <c r="F110" s="158" t="s">
        <v>12</v>
      </c>
      <c r="G110" s="306"/>
      <c r="H110" s="306" t="s">
        <v>255</v>
      </c>
      <c r="I110" s="306" t="s">
        <v>211</v>
      </c>
      <c r="J110" s="157" t="str">
        <f t="shared" si="2"/>
        <v>CobaltNingbo Yanmen Chemical Co., Ltd.</v>
      </c>
      <c r="K110" s="157" t="str">
        <f t="shared" si="3"/>
        <v>CobaltNingbo Yanmen Chemical Co., Ltd.</v>
      </c>
    </row>
    <row r="111" spans="1:11">
      <c r="A111" s="157" t="s">
        <v>43</v>
      </c>
      <c r="B111" s="157" t="s">
        <v>258</v>
      </c>
      <c r="C111" s="157" t="s">
        <v>258</v>
      </c>
      <c r="D111" s="306" t="s">
        <v>107</v>
      </c>
      <c r="E111" s="306" t="s">
        <v>259</v>
      </c>
      <c r="F111" s="158" t="s">
        <v>12</v>
      </c>
      <c r="G111" s="306"/>
      <c r="H111" s="306" t="s">
        <v>260</v>
      </c>
      <c r="I111" s="306" t="s">
        <v>261</v>
      </c>
      <c r="J111" s="157" t="str">
        <f t="shared" si="2"/>
        <v>CobaltNORILSK NICKEL HARJAVALTA OY</v>
      </c>
      <c r="K111" s="157" t="str">
        <f t="shared" si="3"/>
        <v>CobaltNORILSK NICKEL HARJAVALTA OY</v>
      </c>
    </row>
    <row r="112" spans="1:11">
      <c r="A112" s="157" t="s">
        <v>43</v>
      </c>
      <c r="B112" s="157" t="s">
        <v>12789</v>
      </c>
      <c r="C112" s="157" t="s">
        <v>12789</v>
      </c>
      <c r="D112" s="306" t="s">
        <v>2129</v>
      </c>
      <c r="E112" s="306" t="s">
        <v>12790</v>
      </c>
      <c r="F112" s="158" t="s">
        <v>12</v>
      </c>
      <c r="G112" s="306"/>
      <c r="H112" s="306" t="s">
        <v>12791</v>
      </c>
      <c r="I112" s="306"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6" t="s">
        <v>101</v>
      </c>
      <c r="E113" s="306" t="s">
        <v>263</v>
      </c>
      <c r="F113" s="158" t="s">
        <v>12</v>
      </c>
      <c r="G113" s="306"/>
      <c r="H113" s="306" t="s">
        <v>264</v>
      </c>
      <c r="I113" s="306" t="s">
        <v>104</v>
      </c>
      <c r="J113" s="157" t="str">
        <f t="shared" si="2"/>
        <v>CobaltPort Colborne Refinery</v>
      </c>
      <c r="K113" s="157" t="str">
        <f t="shared" si="3"/>
        <v>CobaltPort Colborne Refinery</v>
      </c>
    </row>
    <row r="114" spans="1:11">
      <c r="A114" s="157" t="s">
        <v>43</v>
      </c>
      <c r="B114" s="157" t="s">
        <v>12792</v>
      </c>
      <c r="C114" s="157" t="s">
        <v>12792</v>
      </c>
      <c r="D114" s="306" t="s">
        <v>299</v>
      </c>
      <c r="E114" s="306" t="s">
        <v>300</v>
      </c>
      <c r="F114" s="158" t="s">
        <v>12</v>
      </c>
      <c r="G114" s="306"/>
      <c r="H114" s="306" t="s">
        <v>12547</v>
      </c>
      <c r="I114" s="306" t="s">
        <v>12807</v>
      </c>
      <c r="J114" s="157" t="str">
        <f t="shared" si="2"/>
        <v>CobaltProny Resources New Caledonia</v>
      </c>
      <c r="K114" s="157" t="str">
        <f t="shared" si="3"/>
        <v>CobaltProny Resources New Caledonia</v>
      </c>
    </row>
    <row r="115" spans="1:11">
      <c r="A115" s="157" t="s">
        <v>43</v>
      </c>
      <c r="B115" s="157" t="s">
        <v>12793</v>
      </c>
      <c r="C115" s="157" t="s">
        <v>12793</v>
      </c>
      <c r="D115" s="306" t="s">
        <v>266</v>
      </c>
      <c r="E115" s="306" t="s">
        <v>12794</v>
      </c>
      <c r="F115" s="158" t="s">
        <v>12</v>
      </c>
      <c r="G115" s="306"/>
      <c r="H115" s="306" t="s">
        <v>12795</v>
      </c>
      <c r="I115" s="306" t="s">
        <v>5881</v>
      </c>
      <c r="J115" s="157" t="str">
        <f t="shared" si="2"/>
        <v>CobaltPT Halmahera Persada Lygend</v>
      </c>
      <c r="K115" s="157" t="str">
        <f t="shared" si="3"/>
        <v>CobaltPT Halmahera Persada Lygend</v>
      </c>
    </row>
    <row r="116" spans="1:11">
      <c r="A116" s="157" t="s">
        <v>43</v>
      </c>
      <c r="B116" s="157" t="s">
        <v>265</v>
      </c>
      <c r="C116" s="157" t="s">
        <v>265</v>
      </c>
      <c r="D116" s="306" t="s">
        <v>266</v>
      </c>
      <c r="E116" s="306" t="s">
        <v>267</v>
      </c>
      <c r="F116" s="158" t="s">
        <v>12</v>
      </c>
      <c r="G116" s="306"/>
      <c r="H116" s="306" t="s">
        <v>268</v>
      </c>
      <c r="I116" s="306" t="s">
        <v>269</v>
      </c>
      <c r="J116" s="157" t="str">
        <f t="shared" si="2"/>
        <v>CobaltPT Mechema Indonesia</v>
      </c>
      <c r="K116" s="157" t="str">
        <f t="shared" si="3"/>
        <v>CobaltPT Mechema Indonesia</v>
      </c>
    </row>
    <row r="117" spans="1:11">
      <c r="A117" s="157" t="s">
        <v>43</v>
      </c>
      <c r="B117" s="157" t="s">
        <v>12796</v>
      </c>
      <c r="C117" s="157" t="s">
        <v>12796</v>
      </c>
      <c r="D117" s="306" t="s">
        <v>266</v>
      </c>
      <c r="E117" s="306" t="s">
        <v>12797</v>
      </c>
      <c r="F117" s="158" t="s">
        <v>12</v>
      </c>
      <c r="G117" s="306"/>
      <c r="H117" s="306" t="s">
        <v>12798</v>
      </c>
      <c r="I117" s="306" t="s">
        <v>5907</v>
      </c>
      <c r="J117" s="157" t="str">
        <f t="shared" si="2"/>
        <v>CobaltPT QMB New Energy Materials</v>
      </c>
      <c r="K117" s="157" t="str">
        <f t="shared" si="3"/>
        <v>CobaltPT QMB New Energy Materials</v>
      </c>
    </row>
    <row r="118" spans="1:11">
      <c r="A118" s="157" t="s">
        <v>43</v>
      </c>
      <c r="B118" s="157" t="s">
        <v>270</v>
      </c>
      <c r="C118" s="157" t="s">
        <v>270</v>
      </c>
      <c r="D118" s="306" t="s">
        <v>71</v>
      </c>
      <c r="E118" s="306" t="s">
        <v>271</v>
      </c>
      <c r="F118" s="158" t="s">
        <v>12</v>
      </c>
      <c r="G118" s="306"/>
      <c r="H118" s="306" t="s">
        <v>272</v>
      </c>
      <c r="I118" s="306"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6" t="s">
        <v>66</v>
      </c>
      <c r="E119" s="306" t="s">
        <v>275</v>
      </c>
      <c r="F119" s="158" t="s">
        <v>12</v>
      </c>
      <c r="G119" s="306"/>
      <c r="H119" s="306" t="s">
        <v>276</v>
      </c>
      <c r="I119" s="306" t="s">
        <v>69</v>
      </c>
      <c r="J119" s="157" t="str">
        <f t="shared" si="2"/>
        <v>CobaltRuashi</v>
      </c>
      <c r="K119" s="157" t="str">
        <f t="shared" si="3"/>
        <v>CobaltRuashi</v>
      </c>
    </row>
    <row r="120" spans="1:11">
      <c r="A120" s="157" t="s">
        <v>43</v>
      </c>
      <c r="B120" s="157" t="s">
        <v>274</v>
      </c>
      <c r="C120" s="157" t="s">
        <v>274</v>
      </c>
      <c r="D120" s="306" t="s">
        <v>66</v>
      </c>
      <c r="E120" s="306" t="s">
        <v>275</v>
      </c>
      <c r="F120" s="158" t="s">
        <v>12</v>
      </c>
      <c r="G120" s="306"/>
      <c r="H120" s="306" t="s">
        <v>276</v>
      </c>
      <c r="I120" s="306" t="s">
        <v>69</v>
      </c>
      <c r="J120" s="157" t="str">
        <f t="shared" si="2"/>
        <v>CobaltRuashi Mining SAS</v>
      </c>
      <c r="K120" s="157" t="str">
        <f t="shared" si="3"/>
        <v>CobaltRuashi Mining SAS</v>
      </c>
    </row>
    <row r="121" spans="1:11">
      <c r="A121" s="157" t="s">
        <v>43</v>
      </c>
      <c r="B121" s="157" t="s">
        <v>12799</v>
      </c>
      <c r="C121" s="157" t="s">
        <v>12784</v>
      </c>
      <c r="D121" s="306" t="s">
        <v>66</v>
      </c>
      <c r="E121" s="306" t="s">
        <v>12785</v>
      </c>
      <c r="F121" s="158" t="s">
        <v>12</v>
      </c>
      <c r="G121" s="306"/>
      <c r="H121" s="306" t="s">
        <v>12786</v>
      </c>
      <c r="I121" s="306"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6" t="s">
        <v>66</v>
      </c>
      <c r="E122" s="306" t="s">
        <v>12787</v>
      </c>
      <c r="F122" s="158" t="s">
        <v>12</v>
      </c>
      <c r="G122" s="306"/>
      <c r="H122" s="306" t="s">
        <v>12786</v>
      </c>
      <c r="I122" s="306"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6" t="s">
        <v>101</v>
      </c>
      <c r="E123" s="306" t="s">
        <v>102</v>
      </c>
      <c r="F123" s="158" t="s">
        <v>12</v>
      </c>
      <c r="G123" s="306"/>
      <c r="H123" s="306" t="s">
        <v>103</v>
      </c>
      <c r="I123" s="306" t="s">
        <v>104</v>
      </c>
      <c r="J123" s="157" t="str">
        <f t="shared" si="2"/>
        <v>CobaltSherritt</v>
      </c>
      <c r="K123" s="157" t="str">
        <f t="shared" si="3"/>
        <v>CobaltSherritt</v>
      </c>
    </row>
    <row r="124" spans="1:11">
      <c r="A124" s="157" t="s">
        <v>43</v>
      </c>
      <c r="B124" s="157" t="s">
        <v>12800</v>
      </c>
      <c r="C124" s="157" t="s">
        <v>12800</v>
      </c>
      <c r="D124" s="306" t="s">
        <v>71</v>
      </c>
      <c r="E124" s="306" t="s">
        <v>12801</v>
      </c>
      <c r="F124" s="158" t="s">
        <v>12</v>
      </c>
      <c r="G124" s="306"/>
      <c r="H124" s="306" t="s">
        <v>12802</v>
      </c>
      <c r="I124" s="306"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6" t="s">
        <v>66</v>
      </c>
      <c r="E125" s="306" t="s">
        <v>12787</v>
      </c>
      <c r="F125" s="158" t="s">
        <v>12</v>
      </c>
      <c r="G125" s="306"/>
      <c r="H125" s="306" t="s">
        <v>12786</v>
      </c>
      <c r="I125" s="306" t="s">
        <v>186</v>
      </c>
      <c r="J125" s="157" t="str">
        <f t="shared" si="2"/>
        <v>CobaltSimple Resources Co., Ltd.</v>
      </c>
      <c r="K125" s="157" t="str">
        <f t="shared" si="3"/>
        <v>CobaltSimple Resources Co., Ltd.</v>
      </c>
    </row>
    <row r="126" spans="1:11">
      <c r="A126" s="157" t="s">
        <v>43</v>
      </c>
      <c r="B126" s="157" t="s">
        <v>12803</v>
      </c>
      <c r="C126" s="157" t="s">
        <v>12784</v>
      </c>
      <c r="D126" s="306" t="s">
        <v>66</v>
      </c>
      <c r="E126" s="306" t="s">
        <v>12785</v>
      </c>
      <c r="F126" s="158" t="s">
        <v>12</v>
      </c>
      <c r="G126" s="306"/>
      <c r="H126" s="306" t="s">
        <v>12786</v>
      </c>
      <c r="I126" s="306" t="s">
        <v>186</v>
      </c>
      <c r="J126" s="157" t="str">
        <f t="shared" si="2"/>
        <v>CobaltSimple Resources Co., Ltd.</v>
      </c>
      <c r="K126" s="157" t="str">
        <f t="shared" si="3"/>
        <v>CobaltSimple Resources Co., Ltd.</v>
      </c>
    </row>
    <row r="127" spans="1:11">
      <c r="A127" s="157" t="s">
        <v>43</v>
      </c>
      <c r="B127" s="157" t="s">
        <v>12804</v>
      </c>
      <c r="C127" s="157" t="s">
        <v>12804</v>
      </c>
      <c r="D127" s="306" t="s">
        <v>66</v>
      </c>
      <c r="E127" s="306" t="s">
        <v>12805</v>
      </c>
      <c r="F127" s="158" t="s">
        <v>12</v>
      </c>
      <c r="G127" s="306"/>
      <c r="H127" s="306" t="s">
        <v>12806</v>
      </c>
      <c r="I127" s="306" t="s">
        <v>69</v>
      </c>
      <c r="J127" s="157" t="str">
        <f t="shared" si="2"/>
        <v>CobaltSOCIETE MINIERE DU KATANGA (Lupoto Plant)</v>
      </c>
      <c r="K127" s="157" t="str">
        <f t="shared" si="3"/>
        <v>CobaltSOCIETE MINIERE DU KATANGA (Lupoto Plant)</v>
      </c>
    </row>
    <row r="128" spans="1:11">
      <c r="A128" s="157" t="s">
        <v>43</v>
      </c>
      <c r="B128" s="157" t="s">
        <v>278</v>
      </c>
      <c r="C128" s="157" t="s">
        <v>278</v>
      </c>
      <c r="D128" s="306" t="s">
        <v>66</v>
      </c>
      <c r="E128" s="306" t="s">
        <v>279</v>
      </c>
      <c r="F128" s="158" t="s">
        <v>12</v>
      </c>
      <c r="G128" s="306"/>
      <c r="H128" s="306" t="s">
        <v>68</v>
      </c>
      <c r="I128" s="306"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6" t="s">
        <v>66</v>
      </c>
      <c r="E129" s="306" t="s">
        <v>12544</v>
      </c>
      <c r="F129" s="158" t="s">
        <v>12</v>
      </c>
      <c r="G129" s="306"/>
      <c r="H129" s="306" t="s">
        <v>68</v>
      </c>
      <c r="I129" s="306"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6" t="s">
        <v>139</v>
      </c>
      <c r="E130" s="306" t="s">
        <v>250</v>
      </c>
      <c r="F130" s="158" t="s">
        <v>12</v>
      </c>
      <c r="G130" s="306"/>
      <c r="H130" s="306" t="s">
        <v>251</v>
      </c>
      <c r="I130" s="306" t="s">
        <v>252</v>
      </c>
      <c r="J130" s="157" t="str">
        <f t="shared" si="2"/>
        <v>CobaltSumitomo Metal Mining</v>
      </c>
      <c r="K130" s="157" t="str">
        <f t="shared" si="3"/>
        <v>CobaltSumitomo Metal Mining</v>
      </c>
    </row>
    <row r="131" spans="1:11">
      <c r="A131" s="157" t="s">
        <v>43</v>
      </c>
      <c r="B131" s="157" t="s">
        <v>280</v>
      </c>
      <c r="C131" s="157" t="s">
        <v>281</v>
      </c>
      <c r="D131" s="306" t="s">
        <v>87</v>
      </c>
      <c r="E131" s="306" t="s">
        <v>282</v>
      </c>
      <c r="F131" s="158" t="s">
        <v>12</v>
      </c>
      <c r="G131" s="306"/>
      <c r="H131" s="306" t="s">
        <v>283</v>
      </c>
      <c r="I131" s="306" t="s">
        <v>284</v>
      </c>
      <c r="J131" s="157" t="str">
        <f t="shared" si="2"/>
        <v>CobaltSungEel HiMetal Co., Ltd.</v>
      </c>
      <c r="K131" s="157" t="str">
        <f t="shared" si="3"/>
        <v>CobaltSungEel HiMetal Co., Ltd.</v>
      </c>
    </row>
    <row r="132" spans="1:11">
      <c r="A132" s="157" t="s">
        <v>43</v>
      </c>
      <c r="B132" s="157" t="s">
        <v>281</v>
      </c>
      <c r="C132" s="157" t="s">
        <v>281</v>
      </c>
      <c r="D132" s="306" t="s">
        <v>87</v>
      </c>
      <c r="E132" s="306" t="s">
        <v>282</v>
      </c>
      <c r="F132" s="158" t="s">
        <v>12</v>
      </c>
      <c r="G132" s="306"/>
      <c r="H132" s="306" t="s">
        <v>283</v>
      </c>
      <c r="I132" s="306" t="s">
        <v>284</v>
      </c>
      <c r="J132" s="157" t="str">
        <f t="shared" si="2"/>
        <v>CobaltSungEel HiTech Co., Ltd.</v>
      </c>
      <c r="K132" s="157" t="str">
        <f t="shared" si="3"/>
        <v>CobaltSungEel HiTech Co., Ltd.</v>
      </c>
    </row>
    <row r="133" spans="1:11">
      <c r="A133" s="157" t="s">
        <v>43</v>
      </c>
      <c r="B133" s="157" t="s">
        <v>285</v>
      </c>
      <c r="C133" s="157" t="s">
        <v>12546</v>
      </c>
      <c r="D133" s="306" t="s">
        <v>66</v>
      </c>
      <c r="E133" s="306" t="s">
        <v>287</v>
      </c>
      <c r="F133" s="158" t="s">
        <v>12</v>
      </c>
      <c r="G133" s="306"/>
      <c r="H133" s="306" t="s">
        <v>185</v>
      </c>
      <c r="I133" s="306"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6" t="s">
        <v>66</v>
      </c>
      <c r="E134" s="306" t="s">
        <v>287</v>
      </c>
      <c r="G134" s="306"/>
      <c r="H134" s="306" t="s">
        <v>185</v>
      </c>
      <c r="I134" s="306" t="s">
        <v>186</v>
      </c>
      <c r="J134" s="157" t="str">
        <f t="shared" si="4"/>
        <v>CobaltTenke Fungurume</v>
      </c>
      <c r="K134" s="157" t="str">
        <f>A134&amp;B134</f>
        <v>CobaltTenke Fungurume</v>
      </c>
    </row>
    <row r="135" spans="1:11">
      <c r="A135" s="157" t="s">
        <v>43</v>
      </c>
      <c r="B135" s="157" t="s">
        <v>12546</v>
      </c>
      <c r="C135" s="157" t="s">
        <v>12546</v>
      </c>
      <c r="D135" s="306" t="s">
        <v>66</v>
      </c>
      <c r="E135" s="306" t="s">
        <v>287</v>
      </c>
      <c r="G135" s="306"/>
      <c r="H135" s="306" t="s">
        <v>185</v>
      </c>
      <c r="I135" s="306"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6" t="s">
        <v>95</v>
      </c>
      <c r="I136" s="306"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6" t="s">
        <v>202</v>
      </c>
      <c r="I137" s="306"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6" t="s">
        <v>109</v>
      </c>
      <c r="I138" s="306"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6" t="s">
        <v>292</v>
      </c>
      <c r="I139" s="306"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6" t="s">
        <v>296</v>
      </c>
      <c r="I140" s="306"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6" t="s">
        <v>12547</v>
      </c>
      <c r="I141" s="306"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6" t="s">
        <v>12547</v>
      </c>
      <c r="I142" s="306"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6" t="s">
        <v>12551</v>
      </c>
      <c r="I143" s="306"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6" t="s">
        <v>12551</v>
      </c>
      <c r="I144" s="306"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6" t="s">
        <v>98</v>
      </c>
      <c r="I145" s="306"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6" t="s">
        <v>306</v>
      </c>
      <c r="I146" s="306"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6" t="s">
        <v>171</v>
      </c>
      <c r="I147" s="306"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6" t="s">
        <v>310</v>
      </c>
      <c r="I148" s="306"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6" t="s">
        <v>210</v>
      </c>
      <c r="I149" s="306"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6" t="s">
        <v>315</v>
      </c>
      <c r="I150" s="306"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6" t="s">
        <v>315</v>
      </c>
      <c r="I151" s="306"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6" t="s">
        <v>210</v>
      </c>
      <c r="I152" s="306"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6" t="s">
        <v>210</v>
      </c>
      <c r="I153" s="306"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6" t="s">
        <v>320</v>
      </c>
      <c r="I154" s="306" t="s">
        <v>128</v>
      </c>
      <c r="J154" s="157" t="str">
        <f t="shared" si="4"/>
        <v>CobaltZhuhai Kelixin Metal Materials Co., Ltd.</v>
      </c>
      <c r="K154" s="157" t="str">
        <f t="shared" si="6"/>
        <v>CobaltZhuhai Kelixin Metal Materials Co., Ltd.</v>
      </c>
    </row>
    <row r="155" spans="1:11">
      <c r="A155" s="157" t="s">
        <v>43</v>
      </c>
      <c r="B155" s="157" t="s">
        <v>321</v>
      </c>
      <c r="H155" s="306"/>
      <c r="I155" s="306"/>
    </row>
    <row r="156" spans="1:11">
      <c r="A156" s="157" t="s">
        <v>43</v>
      </c>
      <c r="B156" s="157" t="s">
        <v>48</v>
      </c>
      <c r="C156" s="157" t="s">
        <v>26</v>
      </c>
      <c r="H156" s="306"/>
      <c r="I156" s="306"/>
    </row>
    <row r="157" spans="1:11">
      <c r="A157" s="157" t="s">
        <v>44</v>
      </c>
      <c r="B157" s="157" t="s">
        <v>322</v>
      </c>
      <c r="C157" s="157" t="s">
        <v>322</v>
      </c>
      <c r="D157" s="157" t="s">
        <v>323</v>
      </c>
      <c r="E157" s="157" t="s">
        <v>324</v>
      </c>
      <c r="F157" s="158" t="s">
        <v>12</v>
      </c>
      <c r="H157" s="306" t="s">
        <v>325</v>
      </c>
      <c r="I157" s="306"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6" t="s">
        <v>12822</v>
      </c>
      <c r="I158" s="306"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6" t="s">
        <v>12823</v>
      </c>
      <c r="I159" s="306"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6" t="s">
        <v>330</v>
      </c>
      <c r="I160" s="306"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6" t="s">
        <v>12555</v>
      </c>
      <c r="I161" s="306"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6" t="s">
        <v>333</v>
      </c>
      <c r="I162" s="306"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6" t="s">
        <v>336</v>
      </c>
      <c r="I163" s="306"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xr:uid="{00000000-0009-0000-0000-000007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9" width="51.5" style="189" customWidth="1"/>
    <col min="10" max="16384" width="8.75" style="189"/>
  </cols>
  <sheetData>
    <row r="1" spans="1:9">
      <c r="B1" s="127" t="s">
        <v>374</v>
      </c>
      <c r="C1" s="127" t="s">
        <v>375</v>
      </c>
      <c r="D1" s="127" t="s">
        <v>17</v>
      </c>
      <c r="E1" s="245" t="s">
        <v>376</v>
      </c>
      <c r="F1" s="246" t="s">
        <v>377</v>
      </c>
      <c r="G1" s="127" t="s">
        <v>378</v>
      </c>
      <c r="H1" s="297" t="s">
        <v>379</v>
      </c>
      <c r="I1" s="189" t="s">
        <v>18961</v>
      </c>
    </row>
    <row r="2" spans="1:9" ht="42.75">
      <c r="A2" s="127" t="str">
        <f>B2&amp;C2</f>
        <v>InstructionsA1</v>
      </c>
      <c r="B2" s="127" t="s">
        <v>380</v>
      </c>
      <c r="C2" s="127" t="s">
        <v>381</v>
      </c>
      <c r="D2" s="127" t="s">
        <v>382</v>
      </c>
      <c r="E2" s="245" t="s">
        <v>383</v>
      </c>
      <c r="F2" s="246" t="s">
        <v>384</v>
      </c>
      <c r="G2" s="127" t="s">
        <v>382</v>
      </c>
      <c r="H2" s="297" t="s">
        <v>382</v>
      </c>
      <c r="I2" s="297" t="s">
        <v>382</v>
      </c>
    </row>
    <row r="3" spans="1:9" ht="28.5">
      <c r="A3" s="127" t="str">
        <f t="shared" ref="A3:A69" si="0">B3&amp;C3</f>
        <v>InstructionsA2</v>
      </c>
      <c r="B3" s="127" t="s">
        <v>380</v>
      </c>
      <c r="C3" s="127" t="s">
        <v>385</v>
      </c>
      <c r="D3" s="127" t="s">
        <v>386</v>
      </c>
      <c r="E3" s="245" t="s">
        <v>387</v>
      </c>
      <c r="F3" s="246" t="s">
        <v>388</v>
      </c>
      <c r="G3" s="127" t="s">
        <v>389</v>
      </c>
      <c r="H3" s="297" t="s">
        <v>386</v>
      </c>
      <c r="I3" s="189" t="s">
        <v>18962</v>
      </c>
    </row>
    <row r="4" spans="1:9" ht="293.45" customHeight="1">
      <c r="A4" s="127" t="str">
        <f t="shared" si="0"/>
        <v>InstructionsA3</v>
      </c>
      <c r="B4" s="127" t="s">
        <v>380</v>
      </c>
      <c r="C4" s="127" t="s">
        <v>390</v>
      </c>
      <c r="D4" s="127" t="s">
        <v>391</v>
      </c>
      <c r="E4" s="245" t="s">
        <v>392</v>
      </c>
      <c r="F4" s="246" t="s">
        <v>393</v>
      </c>
      <c r="G4" s="247" t="s">
        <v>394</v>
      </c>
      <c r="H4" s="298" t="s">
        <v>19062</v>
      </c>
      <c r="I4" s="127" t="s">
        <v>19099</v>
      </c>
    </row>
    <row r="5" spans="1:9" ht="40.5" customHeight="1">
      <c r="A5" s="127" t="str">
        <f t="shared" si="0"/>
        <v>InstructionsA5</v>
      </c>
      <c r="B5" s="127" t="s">
        <v>380</v>
      </c>
      <c r="C5" s="127" t="s">
        <v>395</v>
      </c>
      <c r="D5" s="127" t="s">
        <v>396</v>
      </c>
      <c r="E5" s="245" t="s">
        <v>397</v>
      </c>
      <c r="F5" s="246" t="s">
        <v>398</v>
      </c>
      <c r="G5" s="127" t="s">
        <v>399</v>
      </c>
      <c r="H5" s="297" t="s">
        <v>400</v>
      </c>
      <c r="I5" s="127" t="s">
        <v>18963</v>
      </c>
    </row>
    <row r="6" spans="1:9" ht="28.5">
      <c r="A6" s="127" t="str">
        <f t="shared" si="0"/>
        <v>InstructionsA6</v>
      </c>
      <c r="B6" s="127" t="s">
        <v>380</v>
      </c>
      <c r="C6" s="127" t="s">
        <v>401</v>
      </c>
      <c r="D6" s="127" t="s">
        <v>402</v>
      </c>
      <c r="E6" s="245" t="s">
        <v>403</v>
      </c>
      <c r="F6" s="246" t="s">
        <v>404</v>
      </c>
      <c r="G6" s="127" t="s">
        <v>405</v>
      </c>
      <c r="H6" s="299" t="s">
        <v>406</v>
      </c>
      <c r="I6" s="127" t="s">
        <v>18964</v>
      </c>
    </row>
    <row r="7" spans="1:9" ht="86.25" customHeight="1">
      <c r="A7" s="127" t="str">
        <f t="shared" si="0"/>
        <v>InstructionsA7</v>
      </c>
      <c r="B7" s="127" t="s">
        <v>380</v>
      </c>
      <c r="C7" s="127" t="s">
        <v>407</v>
      </c>
      <c r="D7" s="127" t="s">
        <v>408</v>
      </c>
      <c r="E7" s="245" t="s">
        <v>409</v>
      </c>
      <c r="F7" s="246" t="s">
        <v>410</v>
      </c>
      <c r="G7" s="127" t="s">
        <v>411</v>
      </c>
      <c r="H7" s="297" t="s">
        <v>412</v>
      </c>
      <c r="I7" s="127" t="s">
        <v>18965</v>
      </c>
    </row>
    <row r="8" spans="1:9" ht="409.5">
      <c r="A8" s="127" t="str">
        <f t="shared" si="0"/>
        <v>InstructionsA8</v>
      </c>
      <c r="B8" s="127" t="s">
        <v>380</v>
      </c>
      <c r="C8" s="127" t="s">
        <v>413</v>
      </c>
      <c r="D8" s="127" t="s">
        <v>414</v>
      </c>
      <c r="E8" s="245" t="s">
        <v>415</v>
      </c>
      <c r="F8" s="246" t="s">
        <v>416</v>
      </c>
      <c r="G8" s="127" t="s">
        <v>417</v>
      </c>
      <c r="H8" s="297" t="s">
        <v>418</v>
      </c>
      <c r="I8" s="101" t="s">
        <v>18966</v>
      </c>
    </row>
    <row r="9" spans="1:9" ht="57">
      <c r="A9" s="127" t="str">
        <f t="shared" si="0"/>
        <v>InstructionsA9</v>
      </c>
      <c r="B9" s="127" t="s">
        <v>380</v>
      </c>
      <c r="C9" s="127" t="s">
        <v>419</v>
      </c>
      <c r="D9" s="127" t="s">
        <v>420</v>
      </c>
      <c r="E9" s="245" t="s">
        <v>421</v>
      </c>
      <c r="F9" s="246" t="s">
        <v>422</v>
      </c>
      <c r="G9" s="127" t="s">
        <v>423</v>
      </c>
      <c r="H9" s="297" t="s">
        <v>424</v>
      </c>
      <c r="I9" s="127" t="s">
        <v>18967</v>
      </c>
    </row>
    <row r="10" spans="1:9" ht="40.5">
      <c r="A10" s="127" t="str">
        <f>B10&amp;C10</f>
        <v>InstructionsA10</v>
      </c>
      <c r="B10" s="127" t="s">
        <v>380</v>
      </c>
      <c r="C10" s="127" t="s">
        <v>425</v>
      </c>
      <c r="D10" s="127" t="s">
        <v>426</v>
      </c>
      <c r="E10" s="245" t="s">
        <v>427</v>
      </c>
      <c r="F10" s="246" t="s">
        <v>428</v>
      </c>
      <c r="G10" s="127" t="s">
        <v>429</v>
      </c>
      <c r="H10" s="297" t="s">
        <v>430</v>
      </c>
      <c r="I10" s="127" t="s">
        <v>18968</v>
      </c>
    </row>
    <row r="11" spans="1:9" ht="45">
      <c r="A11" s="127" t="str">
        <f t="shared" si="0"/>
        <v>InstructionsA11</v>
      </c>
      <c r="B11" s="127" t="s">
        <v>380</v>
      </c>
      <c r="C11" s="127" t="s">
        <v>431</v>
      </c>
      <c r="D11" s="127" t="s">
        <v>432</v>
      </c>
      <c r="E11" s="223" t="s">
        <v>433</v>
      </c>
      <c r="F11" s="248" t="s">
        <v>434</v>
      </c>
      <c r="G11" s="127" t="s">
        <v>435</v>
      </c>
      <c r="H11" s="297" t="s">
        <v>436</v>
      </c>
      <c r="I11" s="127" t="s">
        <v>18969</v>
      </c>
    </row>
    <row r="12" spans="1:9" ht="42.75">
      <c r="A12" s="127" t="str">
        <f t="shared" si="0"/>
        <v>InstructionsA12</v>
      </c>
      <c r="B12" s="127" t="s">
        <v>380</v>
      </c>
      <c r="C12" s="127" t="s">
        <v>437</v>
      </c>
      <c r="D12" s="127" t="s">
        <v>438</v>
      </c>
      <c r="E12" s="245" t="s">
        <v>439</v>
      </c>
      <c r="F12" s="246" t="s">
        <v>440</v>
      </c>
      <c r="G12" s="127" t="s">
        <v>441</v>
      </c>
      <c r="H12" s="297" t="s">
        <v>442</v>
      </c>
      <c r="I12" s="127" t="s">
        <v>18970</v>
      </c>
    </row>
    <row r="13" spans="1:9" ht="71.25">
      <c r="A13" s="127" t="str">
        <f t="shared" si="0"/>
        <v>InstructionsA13</v>
      </c>
      <c r="B13" s="127" t="s">
        <v>380</v>
      </c>
      <c r="C13" s="127" t="s">
        <v>443</v>
      </c>
      <c r="D13" s="127" t="s">
        <v>444</v>
      </c>
      <c r="E13" s="223" t="s">
        <v>445</v>
      </c>
      <c r="F13" s="248" t="s">
        <v>446</v>
      </c>
      <c r="G13" s="127" t="s">
        <v>447</v>
      </c>
      <c r="H13" s="297" t="s">
        <v>448</v>
      </c>
      <c r="I13" s="127" t="s">
        <v>18971</v>
      </c>
    </row>
    <row r="14" spans="1:9" ht="31.5" customHeight="1">
      <c r="A14" s="127" t="str">
        <f t="shared" si="0"/>
        <v>InstructionsA14</v>
      </c>
      <c r="B14" s="127" t="s">
        <v>380</v>
      </c>
      <c r="C14" s="127" t="s">
        <v>449</v>
      </c>
      <c r="D14" s="127" t="s">
        <v>450</v>
      </c>
      <c r="E14" s="245" t="s">
        <v>451</v>
      </c>
      <c r="F14" s="246" t="s">
        <v>452</v>
      </c>
      <c r="G14" s="127" t="s">
        <v>453</v>
      </c>
      <c r="H14" s="297" t="s">
        <v>454</v>
      </c>
      <c r="I14" s="127" t="s">
        <v>18972</v>
      </c>
    </row>
    <row r="15" spans="1:9" ht="99.75">
      <c r="A15" s="127" t="str">
        <f t="shared" si="0"/>
        <v>InstructionsA15</v>
      </c>
      <c r="B15" s="127" t="s">
        <v>380</v>
      </c>
      <c r="C15" s="127" t="s">
        <v>455</v>
      </c>
      <c r="D15" s="127" t="s">
        <v>456</v>
      </c>
      <c r="E15" s="245" t="s">
        <v>457</v>
      </c>
      <c r="F15" s="246" t="s">
        <v>458</v>
      </c>
      <c r="G15" s="127" t="s">
        <v>459</v>
      </c>
      <c r="H15" s="297" t="s">
        <v>460</v>
      </c>
      <c r="I15" s="127" t="s">
        <v>18973</v>
      </c>
    </row>
    <row r="16" spans="1:9" ht="45">
      <c r="A16" s="127" t="str">
        <f t="shared" si="0"/>
        <v>InstructionsA16</v>
      </c>
      <c r="B16" s="127" t="s">
        <v>380</v>
      </c>
      <c r="C16" s="127" t="s">
        <v>461</v>
      </c>
      <c r="D16" s="127" t="s">
        <v>462</v>
      </c>
      <c r="E16" s="223" t="s">
        <v>463</v>
      </c>
      <c r="F16" s="248" t="s">
        <v>464</v>
      </c>
      <c r="G16" s="127" t="s">
        <v>465</v>
      </c>
      <c r="H16" s="297" t="s">
        <v>466</v>
      </c>
      <c r="I16" s="127" t="s">
        <v>18974</v>
      </c>
    </row>
    <row r="17" spans="1:9" ht="85.5">
      <c r="A17" s="127" t="str">
        <f t="shared" si="0"/>
        <v>InstructionsA17</v>
      </c>
      <c r="B17" s="127" t="s">
        <v>380</v>
      </c>
      <c r="C17" s="127" t="s">
        <v>467</v>
      </c>
      <c r="D17" s="127" t="s">
        <v>468</v>
      </c>
      <c r="E17" s="245" t="s">
        <v>469</v>
      </c>
      <c r="F17" s="246" t="s">
        <v>470</v>
      </c>
      <c r="G17" s="127" t="s">
        <v>471</v>
      </c>
      <c r="H17" s="297" t="s">
        <v>472</v>
      </c>
      <c r="I17" s="127" t="s">
        <v>18975</v>
      </c>
    </row>
    <row r="18" spans="1:9" ht="45">
      <c r="A18" s="127" t="str">
        <f>B18&amp;C18</f>
        <v>InstructionsA18</v>
      </c>
      <c r="B18" s="127" t="s">
        <v>380</v>
      </c>
      <c r="C18" s="127" t="s">
        <v>473</v>
      </c>
      <c r="D18" s="127" t="s">
        <v>474</v>
      </c>
      <c r="E18" s="127" t="s">
        <v>475</v>
      </c>
      <c r="F18" s="248" t="s">
        <v>476</v>
      </c>
      <c r="G18" s="127" t="s">
        <v>477</v>
      </c>
      <c r="H18" s="297" t="s">
        <v>478</v>
      </c>
      <c r="I18" s="127" t="s">
        <v>18976</v>
      </c>
    </row>
    <row r="19" spans="1:9" ht="42.75">
      <c r="A19" s="127" t="str">
        <f t="shared" si="0"/>
        <v>InstructionsA19</v>
      </c>
      <c r="B19" s="127" t="s">
        <v>380</v>
      </c>
      <c r="C19" s="127" t="s">
        <v>479</v>
      </c>
      <c r="D19" s="127" t="s">
        <v>480</v>
      </c>
      <c r="E19" s="245" t="s">
        <v>481</v>
      </c>
      <c r="F19" s="246" t="s">
        <v>482</v>
      </c>
      <c r="G19" s="127" t="s">
        <v>483</v>
      </c>
      <c r="H19" s="300" t="s">
        <v>484</v>
      </c>
      <c r="I19" s="127" t="s">
        <v>18977</v>
      </c>
    </row>
    <row r="20" spans="1:9" ht="42.75">
      <c r="A20" s="127" t="str">
        <f t="shared" si="0"/>
        <v>InstructionsA20</v>
      </c>
      <c r="B20" s="127" t="s">
        <v>380</v>
      </c>
      <c r="C20" s="127" t="s">
        <v>485</v>
      </c>
      <c r="D20" s="127" t="s">
        <v>486</v>
      </c>
      <c r="E20" s="245" t="s">
        <v>487</v>
      </c>
      <c r="F20" s="246" t="s">
        <v>488</v>
      </c>
      <c r="G20" s="127" t="s">
        <v>489</v>
      </c>
      <c r="H20" s="297" t="s">
        <v>490</v>
      </c>
      <c r="I20" s="127" t="s">
        <v>18978</v>
      </c>
    </row>
    <row r="21" spans="1:9" ht="54.75" customHeight="1">
      <c r="A21" s="127" t="str">
        <f t="shared" si="0"/>
        <v>InstructionsA22</v>
      </c>
      <c r="B21" s="127" t="s">
        <v>380</v>
      </c>
      <c r="C21" s="127" t="s">
        <v>491</v>
      </c>
      <c r="D21" s="127" t="s">
        <v>492</v>
      </c>
      <c r="E21" s="245" t="s">
        <v>493</v>
      </c>
      <c r="F21" s="246" t="s">
        <v>494</v>
      </c>
      <c r="G21" s="127" t="s">
        <v>495</v>
      </c>
      <c r="H21" s="300" t="s">
        <v>496</v>
      </c>
      <c r="I21" s="310" t="s">
        <v>18979</v>
      </c>
    </row>
    <row r="22" spans="1:9" ht="142.5">
      <c r="A22" s="127" t="str">
        <f t="shared" si="0"/>
        <v>InstructionsA23</v>
      </c>
      <c r="B22" s="127" t="s">
        <v>380</v>
      </c>
      <c r="C22" s="127" t="s">
        <v>497</v>
      </c>
      <c r="D22" s="127" t="s">
        <v>498</v>
      </c>
      <c r="E22" s="245" t="s">
        <v>499</v>
      </c>
      <c r="F22" s="246" t="s">
        <v>500</v>
      </c>
      <c r="G22" s="247" t="s">
        <v>501</v>
      </c>
      <c r="H22" s="300" t="s">
        <v>502</v>
      </c>
      <c r="I22" s="127" t="s">
        <v>18980</v>
      </c>
    </row>
    <row r="23" spans="1:9" ht="42.75">
      <c r="A23" s="127" t="str">
        <f>B23&amp;C23</f>
        <v>InstructionsA24</v>
      </c>
      <c r="B23" s="127" t="s">
        <v>380</v>
      </c>
      <c r="C23" s="127" t="s">
        <v>503</v>
      </c>
      <c r="D23" s="127" t="s">
        <v>504</v>
      </c>
      <c r="E23" s="245" t="s">
        <v>505</v>
      </c>
      <c r="F23" s="246" t="s">
        <v>506</v>
      </c>
      <c r="G23" s="127" t="s">
        <v>507</v>
      </c>
      <c r="H23" s="300" t="s">
        <v>508</v>
      </c>
      <c r="I23" s="127" t="s">
        <v>18981</v>
      </c>
    </row>
    <row r="24" spans="1:9" ht="114">
      <c r="A24" s="127" t="str">
        <f t="shared" si="0"/>
        <v>InstructionsA25</v>
      </c>
      <c r="B24" s="127" t="s">
        <v>380</v>
      </c>
      <c r="C24" s="127" t="s">
        <v>509</v>
      </c>
      <c r="D24" s="127" t="s">
        <v>510</v>
      </c>
      <c r="E24" s="245" t="s">
        <v>511</v>
      </c>
      <c r="F24" s="291" t="s">
        <v>512</v>
      </c>
      <c r="G24" s="127" t="s">
        <v>513</v>
      </c>
      <c r="H24" s="297" t="s">
        <v>514</v>
      </c>
      <c r="I24" s="127" t="s">
        <v>18982</v>
      </c>
    </row>
    <row r="25" spans="1:9" ht="285">
      <c r="A25" s="127" t="str">
        <f t="shared" si="0"/>
        <v>InstructionsA26</v>
      </c>
      <c r="B25" s="127" t="s">
        <v>380</v>
      </c>
      <c r="C25" s="127" t="s">
        <v>515</v>
      </c>
      <c r="D25" s="127" t="s">
        <v>516</v>
      </c>
      <c r="E25" s="249" t="s">
        <v>517</v>
      </c>
      <c r="F25" s="291" t="s">
        <v>518</v>
      </c>
      <c r="G25" s="127" t="s">
        <v>519</v>
      </c>
      <c r="H25" s="297" t="s">
        <v>520</v>
      </c>
      <c r="I25" s="127" t="s">
        <v>18983</v>
      </c>
    </row>
    <row r="26" spans="1:9" ht="57">
      <c r="A26" s="127" t="str">
        <f t="shared" si="0"/>
        <v>InstructionsA27</v>
      </c>
      <c r="B26" s="127" t="s">
        <v>380</v>
      </c>
      <c r="C26" s="127" t="s">
        <v>521</v>
      </c>
      <c r="D26" s="127" t="s">
        <v>522</v>
      </c>
      <c r="E26" s="245" t="s">
        <v>523</v>
      </c>
      <c r="F26" s="246" t="s">
        <v>524</v>
      </c>
      <c r="G26" s="127" t="s">
        <v>525</v>
      </c>
      <c r="H26" s="297" t="s">
        <v>526</v>
      </c>
      <c r="I26" s="127" t="s">
        <v>18984</v>
      </c>
    </row>
    <row r="27" spans="1:9" ht="409.5">
      <c r="A27" s="127" t="str">
        <f t="shared" si="0"/>
        <v>InstructionsA28</v>
      </c>
      <c r="B27" s="127" t="s">
        <v>380</v>
      </c>
      <c r="C27" s="127" t="s">
        <v>527</v>
      </c>
      <c r="D27" s="127" t="s">
        <v>528</v>
      </c>
      <c r="E27" s="249" t="s">
        <v>529</v>
      </c>
      <c r="F27" s="246" t="s">
        <v>530</v>
      </c>
      <c r="G27" s="127" t="s">
        <v>531</v>
      </c>
      <c r="H27" s="297" t="s">
        <v>532</v>
      </c>
      <c r="I27" s="127" t="s">
        <v>18985</v>
      </c>
    </row>
    <row r="28" spans="1:9" ht="348" customHeight="1">
      <c r="A28" s="127" t="str">
        <f t="shared" ref="A28:A32" si="1">B28&amp;C28</f>
        <v>InstructionsA29</v>
      </c>
      <c r="B28" s="127" t="s">
        <v>380</v>
      </c>
      <c r="C28" s="127" t="s">
        <v>533</v>
      </c>
      <c r="D28" s="127" t="s">
        <v>534</v>
      </c>
      <c r="E28" s="249" t="s">
        <v>535</v>
      </c>
      <c r="F28" s="250" t="s">
        <v>536</v>
      </c>
      <c r="G28" s="127" t="s">
        <v>537</v>
      </c>
      <c r="H28" s="297" t="s">
        <v>538</v>
      </c>
      <c r="I28" s="127" t="s">
        <v>18986</v>
      </c>
    </row>
    <row r="29" spans="1:9" ht="285">
      <c r="A29" s="127" t="str">
        <f t="shared" si="1"/>
        <v>InstructionsA30</v>
      </c>
      <c r="B29" s="127" t="s">
        <v>380</v>
      </c>
      <c r="C29" s="127" t="s">
        <v>539</v>
      </c>
      <c r="D29" s="127" t="s">
        <v>540</v>
      </c>
      <c r="E29" s="249" t="s">
        <v>541</v>
      </c>
      <c r="F29" s="246" t="s">
        <v>542</v>
      </c>
      <c r="G29" s="127" t="s">
        <v>543</v>
      </c>
      <c r="H29" s="297" t="s">
        <v>544</v>
      </c>
      <c r="I29" s="127" t="s">
        <v>18987</v>
      </c>
    </row>
    <row r="30" spans="1:9" ht="228">
      <c r="A30" s="127" t="str">
        <f t="shared" si="1"/>
        <v>InstructionsA31</v>
      </c>
      <c r="B30" s="127" t="s">
        <v>380</v>
      </c>
      <c r="C30" s="127" t="s">
        <v>545</v>
      </c>
      <c r="D30" s="127" t="s">
        <v>546</v>
      </c>
      <c r="E30" s="245" t="s">
        <v>547</v>
      </c>
      <c r="F30" s="250" t="s">
        <v>548</v>
      </c>
      <c r="G30" s="127" t="s">
        <v>549</v>
      </c>
      <c r="H30" s="297" t="s">
        <v>550</v>
      </c>
      <c r="I30" s="127" t="s">
        <v>19198</v>
      </c>
    </row>
    <row r="31" spans="1:9" ht="128.25">
      <c r="A31" s="127" t="str">
        <f t="shared" si="1"/>
        <v>InstructionsA32</v>
      </c>
      <c r="B31" s="127" t="s">
        <v>380</v>
      </c>
      <c r="C31" s="127" t="s">
        <v>551</v>
      </c>
      <c r="D31" s="127" t="s">
        <v>552</v>
      </c>
      <c r="E31" s="249" t="s">
        <v>553</v>
      </c>
      <c r="F31" s="250" t="s">
        <v>554</v>
      </c>
      <c r="G31" s="127" t="s">
        <v>555</v>
      </c>
      <c r="H31" s="297" t="s">
        <v>556</v>
      </c>
      <c r="I31" s="127" t="s">
        <v>18988</v>
      </c>
    </row>
    <row r="32" spans="1:9" ht="128.25">
      <c r="A32" s="127" t="str">
        <f t="shared" si="1"/>
        <v>InstructionsA33</v>
      </c>
      <c r="B32" s="127" t="s">
        <v>380</v>
      </c>
      <c r="C32" s="127" t="s">
        <v>557</v>
      </c>
      <c r="D32" s="251" t="s">
        <v>558</v>
      </c>
      <c r="E32" s="252" t="s">
        <v>559</v>
      </c>
      <c r="F32" s="253" t="s">
        <v>560</v>
      </c>
      <c r="G32" s="251" t="s">
        <v>561</v>
      </c>
      <c r="H32" s="301" t="s">
        <v>562</v>
      </c>
      <c r="I32" s="127" t="s">
        <v>18989</v>
      </c>
    </row>
    <row r="33" spans="1:9" ht="78" customHeight="1">
      <c r="A33" s="127" t="str">
        <f t="shared" si="0"/>
        <v>InstructionsA35</v>
      </c>
      <c r="B33" s="127" t="s">
        <v>380</v>
      </c>
      <c r="C33" s="127" t="s">
        <v>563</v>
      </c>
      <c r="D33" s="127" t="s">
        <v>564</v>
      </c>
      <c r="E33" s="249" t="s">
        <v>565</v>
      </c>
      <c r="F33" s="250" t="s">
        <v>566</v>
      </c>
      <c r="G33" s="254" t="s">
        <v>567</v>
      </c>
      <c r="H33" s="297" t="s">
        <v>568</v>
      </c>
      <c r="I33" s="127" t="s">
        <v>18990</v>
      </c>
    </row>
    <row r="34" spans="1:9" ht="327.75">
      <c r="A34" s="127" t="str">
        <f t="shared" si="0"/>
        <v>InstructionsA36</v>
      </c>
      <c r="B34" s="127" t="s">
        <v>380</v>
      </c>
      <c r="C34" s="127" t="s">
        <v>569</v>
      </c>
      <c r="D34" s="127" t="s">
        <v>570</v>
      </c>
      <c r="E34" s="245" t="s">
        <v>571</v>
      </c>
      <c r="F34" s="246" t="s">
        <v>572</v>
      </c>
      <c r="G34" s="254" t="s">
        <v>573</v>
      </c>
      <c r="H34" s="297" t="s">
        <v>574</v>
      </c>
      <c r="I34" s="127" t="s">
        <v>18991</v>
      </c>
    </row>
    <row r="35" spans="1:9" ht="71.25">
      <c r="A35" s="127" t="str">
        <f t="shared" si="0"/>
        <v>InstructionsA37</v>
      </c>
      <c r="B35" s="127" t="s">
        <v>380</v>
      </c>
      <c r="C35" s="127" t="s">
        <v>575</v>
      </c>
      <c r="D35" s="127" t="s">
        <v>576</v>
      </c>
      <c r="E35" s="249" t="s">
        <v>577</v>
      </c>
      <c r="F35" s="291" t="s">
        <v>578</v>
      </c>
      <c r="G35" s="127" t="s">
        <v>579</v>
      </c>
      <c r="H35" s="297" t="s">
        <v>580</v>
      </c>
      <c r="I35" s="127" t="s">
        <v>18992</v>
      </c>
    </row>
    <row r="36" spans="1:9" ht="85.5">
      <c r="A36" s="127" t="str">
        <f t="shared" si="0"/>
        <v>InstructionsA38</v>
      </c>
      <c r="B36" s="127" t="s">
        <v>380</v>
      </c>
      <c r="C36" s="127" t="s">
        <v>581</v>
      </c>
      <c r="D36" s="127" t="s">
        <v>582</v>
      </c>
      <c r="E36" s="249" t="s">
        <v>583</v>
      </c>
      <c r="F36" s="291" t="s">
        <v>584</v>
      </c>
      <c r="G36" s="127" t="s">
        <v>585</v>
      </c>
      <c r="H36" s="297" t="s">
        <v>586</v>
      </c>
      <c r="I36" s="127" t="s">
        <v>18993</v>
      </c>
    </row>
    <row r="37" spans="1:9" ht="171">
      <c r="A37" s="127" t="str">
        <f t="shared" si="0"/>
        <v>InstructionsA39</v>
      </c>
      <c r="B37" s="127" t="s">
        <v>380</v>
      </c>
      <c r="C37" s="127" t="s">
        <v>587</v>
      </c>
      <c r="D37" s="127" t="s">
        <v>588</v>
      </c>
      <c r="E37" s="249" t="s">
        <v>589</v>
      </c>
      <c r="F37" s="292" t="s">
        <v>590</v>
      </c>
      <c r="G37" s="127" t="s">
        <v>591</v>
      </c>
      <c r="H37" s="297" t="s">
        <v>592</v>
      </c>
      <c r="I37" s="127" t="s">
        <v>18994</v>
      </c>
    </row>
    <row r="38" spans="1:9" ht="213.75">
      <c r="A38" s="127" t="str">
        <f t="shared" si="0"/>
        <v>InstructionsA40</v>
      </c>
      <c r="B38" s="127" t="s">
        <v>380</v>
      </c>
      <c r="C38" s="127" t="s">
        <v>593</v>
      </c>
      <c r="D38" s="251" t="s">
        <v>594</v>
      </c>
      <c r="E38" s="252" t="s">
        <v>595</v>
      </c>
      <c r="F38" s="293" t="s">
        <v>596</v>
      </c>
      <c r="G38" s="251" t="s">
        <v>597</v>
      </c>
      <c r="H38" s="297" t="s">
        <v>598</v>
      </c>
      <c r="I38" s="127" t="s">
        <v>18995</v>
      </c>
    </row>
    <row r="39" spans="1:9" ht="256.5">
      <c r="A39" s="127" t="str">
        <f>B39&amp;C39</f>
        <v>InstructionsA41</v>
      </c>
      <c r="B39" s="127" t="s">
        <v>380</v>
      </c>
      <c r="C39" s="127" t="s">
        <v>599</v>
      </c>
      <c r="D39" s="251" t="s">
        <v>600</v>
      </c>
      <c r="E39" s="252" t="s">
        <v>601</v>
      </c>
      <c r="F39" s="293" t="s">
        <v>602</v>
      </c>
      <c r="G39" s="255" t="s">
        <v>603</v>
      </c>
      <c r="H39" s="301" t="s">
        <v>604</v>
      </c>
      <c r="I39" s="127" t="s">
        <v>18996</v>
      </c>
    </row>
    <row r="40" spans="1:9" ht="228">
      <c r="A40" s="127" t="str">
        <f>B40&amp;C40</f>
        <v>InstructionsA42</v>
      </c>
      <c r="B40" s="127" t="s">
        <v>380</v>
      </c>
      <c r="C40" s="127" t="s">
        <v>605</v>
      </c>
      <c r="D40" s="127" t="s">
        <v>606</v>
      </c>
      <c r="E40" s="245" t="s">
        <v>607</v>
      </c>
      <c r="F40" s="291" t="s">
        <v>608</v>
      </c>
      <c r="G40" s="127" t="s">
        <v>609</v>
      </c>
      <c r="H40" s="297" t="s">
        <v>610</v>
      </c>
      <c r="I40" s="127" t="s">
        <v>18997</v>
      </c>
    </row>
    <row r="41" spans="1:9" ht="99.75">
      <c r="A41" s="127" t="str">
        <f t="shared" si="0"/>
        <v>InstructionsA43</v>
      </c>
      <c r="B41" s="127" t="s">
        <v>380</v>
      </c>
      <c r="C41" s="127" t="s">
        <v>611</v>
      </c>
      <c r="D41" s="127" t="s">
        <v>612</v>
      </c>
      <c r="E41" s="245" t="s">
        <v>613</v>
      </c>
      <c r="F41" s="291" t="s">
        <v>614</v>
      </c>
      <c r="G41" s="127" t="s">
        <v>615</v>
      </c>
      <c r="H41" s="297" t="s">
        <v>616</v>
      </c>
      <c r="I41" s="127" t="s">
        <v>18998</v>
      </c>
    </row>
    <row r="42" spans="1:9" ht="71.25">
      <c r="A42" s="127" t="str">
        <f t="shared" si="0"/>
        <v>InstructionsA45</v>
      </c>
      <c r="B42" s="127" t="s">
        <v>380</v>
      </c>
      <c r="C42" s="127" t="s">
        <v>617</v>
      </c>
      <c r="D42" s="127" t="s">
        <v>618</v>
      </c>
      <c r="E42" s="245" t="s">
        <v>619</v>
      </c>
      <c r="F42" s="246" t="s">
        <v>620</v>
      </c>
      <c r="G42" s="127" t="s">
        <v>621</v>
      </c>
      <c r="H42" s="297" t="s">
        <v>622</v>
      </c>
      <c r="I42" s="127" t="s">
        <v>18999</v>
      </c>
    </row>
    <row r="43" spans="1:9" ht="99.75">
      <c r="A43" s="127" t="str">
        <f t="shared" si="0"/>
        <v>InstructionsA46</v>
      </c>
      <c r="B43" s="127" t="s">
        <v>380</v>
      </c>
      <c r="C43" s="127" t="s">
        <v>623</v>
      </c>
      <c r="D43" s="127" t="s">
        <v>624</v>
      </c>
      <c r="E43" s="249" t="s">
        <v>625</v>
      </c>
      <c r="F43" s="291" t="s">
        <v>626</v>
      </c>
      <c r="G43" s="254" t="s">
        <v>627</v>
      </c>
      <c r="H43" s="297" t="s">
        <v>628</v>
      </c>
      <c r="I43" s="127" t="s">
        <v>19000</v>
      </c>
    </row>
    <row r="44" spans="1:9" ht="85.5">
      <c r="A44" s="127" t="str">
        <f t="shared" si="0"/>
        <v>InstructionsA48</v>
      </c>
      <c r="B44" s="237" t="s">
        <v>380</v>
      </c>
      <c r="C44" s="127" t="s">
        <v>629</v>
      </c>
      <c r="D44" s="237" t="s">
        <v>630</v>
      </c>
      <c r="E44" s="245" t="s">
        <v>631</v>
      </c>
      <c r="F44" s="246" t="s">
        <v>632</v>
      </c>
      <c r="G44" s="256" t="s">
        <v>633</v>
      </c>
      <c r="H44" s="297" t="s">
        <v>634</v>
      </c>
      <c r="I44" s="127" t="s">
        <v>19001</v>
      </c>
    </row>
    <row r="45" spans="1:9" ht="57">
      <c r="A45" s="127" t="str">
        <f>B45&amp;C45</f>
        <v>InstructionsA49</v>
      </c>
      <c r="B45" s="127" t="s">
        <v>380</v>
      </c>
      <c r="C45" s="127" t="s">
        <v>635</v>
      </c>
      <c r="D45" s="127" t="s">
        <v>636</v>
      </c>
      <c r="E45" s="245" t="s">
        <v>637</v>
      </c>
      <c r="F45" s="246" t="s">
        <v>638</v>
      </c>
      <c r="G45" s="127" t="s">
        <v>639</v>
      </c>
      <c r="H45" s="300" t="s">
        <v>640</v>
      </c>
      <c r="I45" s="127" t="s">
        <v>19002</v>
      </c>
    </row>
    <row r="46" spans="1:9" ht="171">
      <c r="A46" s="127" t="str">
        <f t="shared" si="0"/>
        <v>InstructionsA50</v>
      </c>
      <c r="B46" s="127" t="s">
        <v>380</v>
      </c>
      <c r="C46" s="127" t="s">
        <v>641</v>
      </c>
      <c r="D46" s="127" t="s">
        <v>642</v>
      </c>
      <c r="E46" s="294" t="s">
        <v>643</v>
      </c>
      <c r="F46" s="291" t="s">
        <v>644</v>
      </c>
      <c r="G46" s="127" t="s">
        <v>645</v>
      </c>
      <c r="H46" s="297" t="s">
        <v>646</v>
      </c>
      <c r="I46" s="127" t="s">
        <v>19003</v>
      </c>
    </row>
    <row r="47" spans="1:9" ht="85.5">
      <c r="A47" s="127" t="str">
        <f t="shared" si="0"/>
        <v>InstructionsA51</v>
      </c>
      <c r="B47" s="127" t="s">
        <v>380</v>
      </c>
      <c r="C47" s="127" t="s">
        <v>647</v>
      </c>
      <c r="D47" s="127" t="s">
        <v>648</v>
      </c>
      <c r="E47" s="245" t="s">
        <v>649</v>
      </c>
      <c r="F47" s="246" t="s">
        <v>650</v>
      </c>
      <c r="G47" s="127" t="s">
        <v>651</v>
      </c>
      <c r="H47" s="297" t="s">
        <v>652</v>
      </c>
      <c r="I47" s="127" t="s">
        <v>19004</v>
      </c>
    </row>
    <row r="48" spans="1:9" ht="99.75">
      <c r="A48" s="127" t="str">
        <f t="shared" si="0"/>
        <v>InstructionsA52</v>
      </c>
      <c r="B48" s="127" t="s">
        <v>380</v>
      </c>
      <c r="C48" s="127" t="s">
        <v>653</v>
      </c>
      <c r="D48" s="127" t="s">
        <v>654</v>
      </c>
      <c r="E48" s="245" t="s">
        <v>655</v>
      </c>
      <c r="F48" s="246" t="s">
        <v>656</v>
      </c>
      <c r="G48" s="257" t="s">
        <v>657</v>
      </c>
      <c r="H48" s="297" t="s">
        <v>658</v>
      </c>
      <c r="I48" s="127" t="s">
        <v>19005</v>
      </c>
    </row>
    <row r="49" spans="1:9" ht="128.25">
      <c r="A49" s="127" t="str">
        <f>B49&amp;C49</f>
        <v>InstructionsA53</v>
      </c>
      <c r="B49" s="127" t="s">
        <v>380</v>
      </c>
      <c r="C49" s="127" t="s">
        <v>659</v>
      </c>
      <c r="D49" s="127" t="s">
        <v>660</v>
      </c>
      <c r="E49" s="245" t="s">
        <v>661</v>
      </c>
      <c r="F49" s="246" t="s">
        <v>662</v>
      </c>
      <c r="G49" s="257" t="s">
        <v>663</v>
      </c>
      <c r="H49" s="300" t="s">
        <v>664</v>
      </c>
      <c r="I49" s="127" t="s">
        <v>19006</v>
      </c>
    </row>
    <row r="50" spans="1:9" ht="85.5">
      <c r="A50" s="127" t="str">
        <f>B50&amp;C50</f>
        <v>InstructionsA54</v>
      </c>
      <c r="B50" s="127" t="s">
        <v>380</v>
      </c>
      <c r="C50" s="127" t="s">
        <v>665</v>
      </c>
      <c r="D50" s="127" t="s">
        <v>666</v>
      </c>
      <c r="E50" s="245" t="s">
        <v>667</v>
      </c>
      <c r="F50" s="246" t="s">
        <v>668</v>
      </c>
      <c r="G50" s="257" t="s">
        <v>669</v>
      </c>
      <c r="H50" s="297" t="s">
        <v>670</v>
      </c>
      <c r="I50" s="127" t="s">
        <v>19007</v>
      </c>
    </row>
    <row r="51" spans="1:9" ht="42.75">
      <c r="A51" s="127" t="str">
        <f t="shared" si="0"/>
        <v>InstructionsA55</v>
      </c>
      <c r="B51" s="127" t="s">
        <v>380</v>
      </c>
      <c r="C51" s="127" t="s">
        <v>671</v>
      </c>
      <c r="D51" s="127" t="s">
        <v>672</v>
      </c>
      <c r="E51" s="245" t="s">
        <v>673</v>
      </c>
      <c r="F51" s="246" t="s">
        <v>674</v>
      </c>
      <c r="G51" s="257" t="s">
        <v>675</v>
      </c>
      <c r="H51" s="297" t="s">
        <v>676</v>
      </c>
      <c r="I51" s="127" t="s">
        <v>19008</v>
      </c>
    </row>
    <row r="52" spans="1:9" ht="42.75">
      <c r="A52" s="127" t="str">
        <f t="shared" si="0"/>
        <v>InstructionsA56</v>
      </c>
      <c r="B52" s="127" t="s">
        <v>380</v>
      </c>
      <c r="C52" s="127" t="s">
        <v>677</v>
      </c>
      <c r="D52" s="127" t="s">
        <v>678</v>
      </c>
      <c r="E52" s="245" t="s">
        <v>679</v>
      </c>
      <c r="F52" s="246" t="s">
        <v>680</v>
      </c>
      <c r="G52" s="127" t="s">
        <v>681</v>
      </c>
      <c r="H52" s="297" t="s">
        <v>682</v>
      </c>
      <c r="I52" s="127" t="s">
        <v>19009</v>
      </c>
    </row>
    <row r="53" spans="1:9" ht="71.25">
      <c r="A53" s="127" t="str">
        <f t="shared" si="0"/>
        <v>InstructionsA57</v>
      </c>
      <c r="B53" s="127" t="s">
        <v>380</v>
      </c>
      <c r="C53" s="127" t="s">
        <v>683</v>
      </c>
      <c r="D53" s="127" t="s">
        <v>684</v>
      </c>
      <c r="E53" s="245" t="s">
        <v>685</v>
      </c>
      <c r="F53" s="246" t="s">
        <v>686</v>
      </c>
      <c r="G53" s="258" t="s">
        <v>687</v>
      </c>
      <c r="H53" s="297" t="s">
        <v>688</v>
      </c>
      <c r="I53" s="127" t="s">
        <v>19010</v>
      </c>
    </row>
    <row r="54" spans="1:9" ht="370.5">
      <c r="A54" s="127" t="str">
        <f t="shared" si="0"/>
        <v>InstructionsA58</v>
      </c>
      <c r="B54" s="127" t="s">
        <v>380</v>
      </c>
      <c r="C54" s="127" t="s">
        <v>689</v>
      </c>
      <c r="D54" s="127" t="s">
        <v>690</v>
      </c>
      <c r="E54" s="245" t="s">
        <v>691</v>
      </c>
      <c r="F54" s="246" t="s">
        <v>692</v>
      </c>
      <c r="G54" s="257" t="s">
        <v>693</v>
      </c>
      <c r="H54" s="297" t="s">
        <v>694</v>
      </c>
      <c r="I54" s="127" t="s">
        <v>19017</v>
      </c>
    </row>
    <row r="55" spans="1:9" ht="85.5">
      <c r="A55" s="127" t="str">
        <f t="shared" si="0"/>
        <v>InstructionsA59</v>
      </c>
      <c r="B55" s="127" t="s">
        <v>380</v>
      </c>
      <c r="C55" s="127" t="s">
        <v>695</v>
      </c>
      <c r="D55" s="127" t="s">
        <v>696</v>
      </c>
      <c r="E55" s="245" t="s">
        <v>697</v>
      </c>
      <c r="F55" s="246" t="s">
        <v>698</v>
      </c>
      <c r="G55" s="127" t="s">
        <v>699</v>
      </c>
      <c r="H55" s="297" t="s">
        <v>700</v>
      </c>
      <c r="I55" s="127" t="s">
        <v>19011</v>
      </c>
    </row>
    <row r="56" spans="1:9" ht="185.25">
      <c r="A56" s="127" t="str">
        <f t="shared" si="0"/>
        <v>InstructionsA60</v>
      </c>
      <c r="B56" s="127" t="s">
        <v>380</v>
      </c>
      <c r="C56" s="127" t="s">
        <v>701</v>
      </c>
      <c r="D56" s="127" t="s">
        <v>702</v>
      </c>
      <c r="E56" s="245" t="s">
        <v>703</v>
      </c>
      <c r="F56" s="246" t="s">
        <v>704</v>
      </c>
      <c r="G56" s="257" t="s">
        <v>705</v>
      </c>
      <c r="H56" s="297" t="s">
        <v>706</v>
      </c>
      <c r="I56" s="127" t="s">
        <v>19012</v>
      </c>
    </row>
    <row r="57" spans="1:9" ht="213.75">
      <c r="A57" s="127" t="str">
        <f t="shared" si="0"/>
        <v>InstructionsA61</v>
      </c>
      <c r="B57" s="127" t="s">
        <v>380</v>
      </c>
      <c r="C57" s="127" t="s">
        <v>707</v>
      </c>
      <c r="D57" s="127" t="s">
        <v>708</v>
      </c>
      <c r="E57" s="245" t="s">
        <v>709</v>
      </c>
      <c r="F57" s="246" t="s">
        <v>710</v>
      </c>
      <c r="G57" s="257" t="s">
        <v>711</v>
      </c>
      <c r="H57" s="297" t="s">
        <v>712</v>
      </c>
      <c r="I57" s="127" t="s">
        <v>19013</v>
      </c>
    </row>
    <row r="58" spans="1:9" ht="120">
      <c r="A58" s="127" t="str">
        <f>B58&amp;C58</f>
        <v>InstructionsA62</v>
      </c>
      <c r="B58" s="127" t="s">
        <v>380</v>
      </c>
      <c r="C58" s="127" t="s">
        <v>713</v>
      </c>
      <c r="D58" s="127" t="s">
        <v>714</v>
      </c>
      <c r="E58" s="294" t="s">
        <v>715</v>
      </c>
      <c r="F58" s="291" t="s">
        <v>716</v>
      </c>
      <c r="G58" s="257" t="s">
        <v>717</v>
      </c>
      <c r="H58" s="302" t="s">
        <v>718</v>
      </c>
      <c r="I58" s="127" t="s">
        <v>19014</v>
      </c>
    </row>
    <row r="59" spans="1:9" ht="42.75">
      <c r="A59" s="127" t="str">
        <f t="shared" si="0"/>
        <v>InstructionsA63</v>
      </c>
      <c r="B59" s="127" t="s">
        <v>380</v>
      </c>
      <c r="C59" s="127" t="s">
        <v>719</v>
      </c>
      <c r="D59" s="127" t="s">
        <v>720</v>
      </c>
      <c r="E59" s="245" t="s">
        <v>721</v>
      </c>
      <c r="F59" s="246" t="s">
        <v>722</v>
      </c>
      <c r="G59" s="127" t="s">
        <v>723</v>
      </c>
      <c r="H59" s="297" t="s">
        <v>724</v>
      </c>
      <c r="I59" s="127" t="s">
        <v>19015</v>
      </c>
    </row>
    <row r="60" spans="1:9" ht="199.5">
      <c r="A60" s="127" t="str">
        <f>B60&amp;C60</f>
        <v>InstructionsA65</v>
      </c>
      <c r="B60" s="127" t="s">
        <v>380</v>
      </c>
      <c r="C60" s="127" t="s">
        <v>725</v>
      </c>
      <c r="D60" s="127" t="s">
        <v>726</v>
      </c>
      <c r="E60" s="245" t="s">
        <v>727</v>
      </c>
      <c r="F60" s="246" t="s">
        <v>728</v>
      </c>
      <c r="G60" s="127" t="s">
        <v>729</v>
      </c>
      <c r="H60" s="300" t="s">
        <v>730</v>
      </c>
      <c r="I60" s="127" t="s">
        <v>19016</v>
      </c>
    </row>
    <row r="61" spans="1:9" ht="28.5">
      <c r="A61" s="127" t="str">
        <f t="shared" si="0"/>
        <v>InstructionsA67</v>
      </c>
      <c r="B61" s="127" t="s">
        <v>380</v>
      </c>
      <c r="C61" s="127" t="s">
        <v>731</v>
      </c>
      <c r="D61" s="127" t="s">
        <v>732</v>
      </c>
      <c r="E61" s="245" t="s">
        <v>733</v>
      </c>
      <c r="F61" s="246" t="s">
        <v>734</v>
      </c>
      <c r="G61" s="127" t="s">
        <v>735</v>
      </c>
      <c r="H61" s="300" t="s">
        <v>736</v>
      </c>
      <c r="I61" s="127" t="s">
        <v>19018</v>
      </c>
    </row>
    <row r="62" spans="1:9" ht="327.75">
      <c r="A62" s="127" t="str">
        <f t="shared" si="0"/>
        <v>InstructionsA68</v>
      </c>
      <c r="B62" s="127" t="s">
        <v>380</v>
      </c>
      <c r="C62" s="127" t="s">
        <v>737</v>
      </c>
      <c r="D62" s="127" t="s">
        <v>738</v>
      </c>
      <c r="E62" s="245" t="s">
        <v>739</v>
      </c>
      <c r="F62" s="246" t="s">
        <v>740</v>
      </c>
      <c r="G62" s="257" t="s">
        <v>741</v>
      </c>
      <c r="H62" s="297" t="s">
        <v>742</v>
      </c>
      <c r="I62" s="127" t="s">
        <v>19024</v>
      </c>
    </row>
    <row r="63" spans="1:9" ht="185.25">
      <c r="A63" s="127" t="str">
        <f t="shared" si="0"/>
        <v>InstructionsA69</v>
      </c>
      <c r="B63" s="127" t="s">
        <v>380</v>
      </c>
      <c r="C63" s="127" t="s">
        <v>743</v>
      </c>
      <c r="D63" s="127" t="s">
        <v>744</v>
      </c>
      <c r="E63" s="245" t="s">
        <v>745</v>
      </c>
      <c r="F63" s="246" t="s">
        <v>746</v>
      </c>
      <c r="G63" s="257" t="s">
        <v>747</v>
      </c>
      <c r="H63" s="297" t="s">
        <v>748</v>
      </c>
      <c r="I63" s="127" t="s">
        <v>19019</v>
      </c>
    </row>
    <row r="64" spans="1:9" ht="156.75">
      <c r="A64" s="127" t="str">
        <f t="shared" si="0"/>
        <v>InstructionsA70</v>
      </c>
      <c r="B64" s="127" t="s">
        <v>380</v>
      </c>
      <c r="C64" s="127" t="s">
        <v>749</v>
      </c>
      <c r="D64" s="127" t="s">
        <v>750</v>
      </c>
      <c r="E64" s="245" t="s">
        <v>751</v>
      </c>
      <c r="F64" s="246" t="s">
        <v>752</v>
      </c>
      <c r="G64" s="257" t="s">
        <v>753</v>
      </c>
      <c r="H64" s="297" t="s">
        <v>754</v>
      </c>
      <c r="I64" s="127" t="s">
        <v>19020</v>
      </c>
    </row>
    <row r="65" spans="1:9" ht="327.75">
      <c r="A65" s="127" t="str">
        <f t="shared" si="0"/>
        <v>InstructionsA71</v>
      </c>
      <c r="B65" s="127" t="s">
        <v>380</v>
      </c>
      <c r="C65" s="127" t="s">
        <v>755</v>
      </c>
      <c r="D65" s="127" t="s">
        <v>756</v>
      </c>
      <c r="E65" s="245" t="s">
        <v>757</v>
      </c>
      <c r="F65" s="246" t="s">
        <v>758</v>
      </c>
      <c r="G65" s="257" t="s">
        <v>759</v>
      </c>
      <c r="H65" s="297" t="s">
        <v>760</v>
      </c>
      <c r="I65" s="127" t="s">
        <v>19021</v>
      </c>
    </row>
    <row r="66" spans="1:9" ht="114">
      <c r="A66" s="127" t="str">
        <f t="shared" si="0"/>
        <v>InstructionsA72</v>
      </c>
      <c r="B66" s="127" t="s">
        <v>380</v>
      </c>
      <c r="C66" s="127" t="s">
        <v>761</v>
      </c>
      <c r="D66" s="127" t="s">
        <v>762</v>
      </c>
      <c r="E66" s="245" t="s">
        <v>763</v>
      </c>
      <c r="F66" s="246" t="s">
        <v>764</v>
      </c>
      <c r="G66" s="257" t="s">
        <v>765</v>
      </c>
      <c r="H66" s="297" t="s">
        <v>766</v>
      </c>
      <c r="I66" s="127" t="s">
        <v>19022</v>
      </c>
    </row>
    <row r="67" spans="1:9" ht="57">
      <c r="A67" s="127" t="str">
        <f t="shared" si="0"/>
        <v>InstructionsA73</v>
      </c>
      <c r="B67" s="127" t="s">
        <v>380</v>
      </c>
      <c r="C67" s="127" t="s">
        <v>767</v>
      </c>
      <c r="D67" s="127" t="s">
        <v>768</v>
      </c>
      <c r="E67" s="245" t="s">
        <v>769</v>
      </c>
      <c r="F67" s="246" t="s">
        <v>770</v>
      </c>
      <c r="G67" s="257" t="s">
        <v>771</v>
      </c>
      <c r="H67" s="297" t="s">
        <v>772</v>
      </c>
      <c r="I67" s="127" t="s">
        <v>19023</v>
      </c>
    </row>
    <row r="68" spans="1:9">
      <c r="A68" s="127" t="str">
        <f t="shared" si="0"/>
        <v>DefinitionsB2</v>
      </c>
      <c r="B68" s="127" t="s">
        <v>773</v>
      </c>
      <c r="C68" s="127" t="s">
        <v>774</v>
      </c>
      <c r="D68" s="127" t="s">
        <v>775</v>
      </c>
      <c r="E68" s="245" t="s">
        <v>776</v>
      </c>
      <c r="F68" s="246" t="s">
        <v>777</v>
      </c>
      <c r="G68" s="127" t="s">
        <v>778</v>
      </c>
      <c r="H68" s="297" t="s">
        <v>775</v>
      </c>
      <c r="I68" s="127" t="s">
        <v>19025</v>
      </c>
    </row>
    <row r="69" spans="1:9">
      <c r="A69" s="127" t="str">
        <f t="shared" si="0"/>
        <v>DefinitionsB3</v>
      </c>
      <c r="B69" s="127" t="s">
        <v>773</v>
      </c>
      <c r="C69" s="127" t="s">
        <v>779</v>
      </c>
      <c r="D69" s="127" t="s">
        <v>780</v>
      </c>
      <c r="E69" s="245" t="s">
        <v>781</v>
      </c>
      <c r="F69" s="246" t="s">
        <v>782</v>
      </c>
      <c r="G69" s="127" t="s">
        <v>783</v>
      </c>
      <c r="H69" s="297" t="s">
        <v>784</v>
      </c>
      <c r="I69" s="189" t="s">
        <v>19026</v>
      </c>
    </row>
    <row r="70" spans="1:9">
      <c r="A70" s="127" t="str">
        <f t="shared" ref="A70" si="2">B70&amp;C70</f>
        <v>DefinitionsB4</v>
      </c>
      <c r="B70" s="127" t="s">
        <v>773</v>
      </c>
      <c r="C70" s="127" t="s">
        <v>785</v>
      </c>
      <c r="D70" s="251" t="s">
        <v>786</v>
      </c>
      <c r="E70" s="251" t="s">
        <v>787</v>
      </c>
      <c r="F70" s="259" t="s">
        <v>788</v>
      </c>
      <c r="G70" s="251" t="s">
        <v>789</v>
      </c>
      <c r="H70" s="297" t="s">
        <v>790</v>
      </c>
      <c r="I70" s="189" t="s">
        <v>19100</v>
      </c>
    </row>
    <row r="71" spans="1:9">
      <c r="A71" s="127" t="str">
        <f>B71&amp;C71</f>
        <v>DefinitionsB5</v>
      </c>
      <c r="B71" s="127" t="s">
        <v>773</v>
      </c>
      <c r="C71" s="127" t="s">
        <v>791</v>
      </c>
      <c r="D71" s="127" t="s">
        <v>792</v>
      </c>
      <c r="E71" s="245" t="s">
        <v>793</v>
      </c>
      <c r="F71" s="246" t="s">
        <v>794</v>
      </c>
      <c r="G71" s="127" t="s">
        <v>795</v>
      </c>
      <c r="H71" s="297" t="s">
        <v>796</v>
      </c>
      <c r="I71" s="189" t="s">
        <v>19027</v>
      </c>
    </row>
    <row r="72" spans="1:9">
      <c r="A72" s="127" t="str">
        <f>B72&amp;C72</f>
        <v>DefinitionsB6</v>
      </c>
      <c r="B72" s="127" t="s">
        <v>773</v>
      </c>
      <c r="C72" s="127" t="s">
        <v>797</v>
      </c>
      <c r="D72" s="127" t="s">
        <v>798</v>
      </c>
      <c r="E72" s="245" t="s">
        <v>799</v>
      </c>
      <c r="F72" s="246" t="s">
        <v>800</v>
      </c>
      <c r="G72" s="127" t="s">
        <v>801</v>
      </c>
      <c r="H72" s="297" t="s">
        <v>802</v>
      </c>
      <c r="I72" s="189" t="s">
        <v>19028</v>
      </c>
    </row>
    <row r="73" spans="1:9">
      <c r="A73" s="127" t="str">
        <f t="shared" ref="A73" si="3">B73&amp;C73</f>
        <v>DefinitionsB7</v>
      </c>
      <c r="B73" s="127" t="s">
        <v>773</v>
      </c>
      <c r="C73" s="127" t="s">
        <v>803</v>
      </c>
      <c r="D73" s="127" t="s">
        <v>804</v>
      </c>
      <c r="E73" s="245" t="s">
        <v>805</v>
      </c>
      <c r="F73" s="246" t="s">
        <v>806</v>
      </c>
      <c r="G73" s="127" t="s">
        <v>807</v>
      </c>
      <c r="H73" s="297" t="s">
        <v>808</v>
      </c>
      <c r="I73" s="189" t="s">
        <v>19048</v>
      </c>
    </row>
    <row r="74" spans="1:9">
      <c r="A74" s="127" t="str">
        <f t="shared" ref="A74:A143" si="4">B74&amp;C74</f>
        <v>DefinitionsB8</v>
      </c>
      <c r="B74" s="127" t="s">
        <v>773</v>
      </c>
      <c r="C74" s="127" t="s">
        <v>809</v>
      </c>
      <c r="D74" s="127" t="s">
        <v>810</v>
      </c>
      <c r="E74" s="245" t="s">
        <v>811</v>
      </c>
      <c r="F74" s="246" t="s">
        <v>812</v>
      </c>
      <c r="G74" s="127" t="s">
        <v>813</v>
      </c>
      <c r="H74" s="297" t="s">
        <v>814</v>
      </c>
      <c r="I74" s="189" t="s">
        <v>19029</v>
      </c>
    </row>
    <row r="75" spans="1:9">
      <c r="A75" s="127" t="str">
        <f t="shared" si="4"/>
        <v>DefinitionsB9</v>
      </c>
      <c r="B75" s="127" t="s">
        <v>773</v>
      </c>
      <c r="C75" s="127" t="s">
        <v>815</v>
      </c>
      <c r="D75" s="127" t="s">
        <v>816</v>
      </c>
      <c r="E75" s="245" t="s">
        <v>817</v>
      </c>
      <c r="F75" s="246" t="s">
        <v>818</v>
      </c>
      <c r="G75" s="127" t="s">
        <v>819</v>
      </c>
      <c r="H75" s="297" t="s">
        <v>820</v>
      </c>
      <c r="I75" s="189" t="s">
        <v>19030</v>
      </c>
    </row>
    <row r="76" spans="1:9">
      <c r="A76" s="127" t="str">
        <f t="shared" si="4"/>
        <v>DefinitionsB10</v>
      </c>
      <c r="B76" s="127" t="s">
        <v>773</v>
      </c>
      <c r="C76" s="127" t="s">
        <v>821</v>
      </c>
      <c r="D76" s="127" t="s">
        <v>822</v>
      </c>
      <c r="E76" s="245" t="s">
        <v>823</v>
      </c>
      <c r="F76" s="246" t="s">
        <v>824</v>
      </c>
      <c r="G76" s="127" t="s">
        <v>822</v>
      </c>
      <c r="H76" s="297" t="s">
        <v>825</v>
      </c>
      <c r="I76" s="189" t="s">
        <v>822</v>
      </c>
    </row>
    <row r="77" spans="1:9">
      <c r="A77" s="127" t="str">
        <f t="shared" si="4"/>
        <v>DefinitionsB11</v>
      </c>
      <c r="B77" s="127" t="s">
        <v>773</v>
      </c>
      <c r="C77" s="127" t="s">
        <v>826</v>
      </c>
      <c r="D77" s="251" t="s">
        <v>827</v>
      </c>
      <c r="E77" s="251" t="s">
        <v>828</v>
      </c>
      <c r="F77" s="260" t="s">
        <v>829</v>
      </c>
      <c r="G77" s="261" t="s">
        <v>830</v>
      </c>
      <c r="H77" s="297" t="s">
        <v>831</v>
      </c>
      <c r="I77" s="189" t="s">
        <v>19038</v>
      </c>
    </row>
    <row r="78" spans="1:9">
      <c r="A78" s="127" t="str">
        <f t="shared" si="4"/>
        <v>DefinitionsB12</v>
      </c>
      <c r="B78" s="127" t="s">
        <v>773</v>
      </c>
      <c r="C78" s="127" t="s">
        <v>832</v>
      </c>
      <c r="D78" s="251" t="s">
        <v>833</v>
      </c>
      <c r="E78" s="251" t="s">
        <v>834</v>
      </c>
      <c r="F78" s="260" t="s">
        <v>835</v>
      </c>
      <c r="G78" s="262" t="s">
        <v>836</v>
      </c>
      <c r="H78" s="297" t="s">
        <v>19036</v>
      </c>
      <c r="I78" s="189" t="s">
        <v>19039</v>
      </c>
    </row>
    <row r="79" spans="1:9">
      <c r="A79" s="127" t="str">
        <f t="shared" si="4"/>
        <v>DefinitionsB13</v>
      </c>
      <c r="B79" s="127" t="s">
        <v>773</v>
      </c>
      <c r="C79" s="127" t="s">
        <v>837</v>
      </c>
      <c r="D79" s="251" t="s">
        <v>838</v>
      </c>
      <c r="E79" s="251" t="s">
        <v>839</v>
      </c>
      <c r="F79" s="259" t="s">
        <v>840</v>
      </c>
      <c r="G79" s="262" t="s">
        <v>841</v>
      </c>
      <c r="H79" s="297" t="s">
        <v>842</v>
      </c>
      <c r="I79" s="189" t="s">
        <v>19037</v>
      </c>
    </row>
    <row r="80" spans="1:9">
      <c r="A80" s="127" t="str">
        <f>B80&amp;C80</f>
        <v>DefinitionsB14</v>
      </c>
      <c r="B80" s="127" t="s">
        <v>773</v>
      </c>
      <c r="C80" s="127" t="s">
        <v>843</v>
      </c>
      <c r="D80" s="127" t="s">
        <v>844</v>
      </c>
      <c r="E80" s="245" t="s">
        <v>845</v>
      </c>
      <c r="F80" s="246" t="s">
        <v>846</v>
      </c>
      <c r="G80" s="127" t="s">
        <v>847</v>
      </c>
      <c r="H80" s="297" t="s">
        <v>848</v>
      </c>
      <c r="I80" s="189" t="s">
        <v>19031</v>
      </c>
    </row>
    <row r="81" spans="1:9" ht="27">
      <c r="A81" s="127" t="str">
        <f t="shared" si="4"/>
        <v>DefinitionsB15</v>
      </c>
      <c r="B81" s="127" t="s">
        <v>773</v>
      </c>
      <c r="C81" s="127" t="s">
        <v>849</v>
      </c>
      <c r="D81" s="127" t="s">
        <v>850</v>
      </c>
      <c r="E81" s="245" t="s">
        <v>851</v>
      </c>
      <c r="F81" s="246" t="s">
        <v>852</v>
      </c>
      <c r="G81" s="127" t="s">
        <v>853</v>
      </c>
      <c r="H81" s="297" t="s">
        <v>854</v>
      </c>
      <c r="I81" s="189" t="s">
        <v>19032</v>
      </c>
    </row>
    <row r="82" spans="1:9">
      <c r="A82" s="127" t="str">
        <f>B82&amp;C82</f>
        <v>DefinitionsB16</v>
      </c>
      <c r="B82" s="127" t="s">
        <v>773</v>
      </c>
      <c r="C82" s="127" t="s">
        <v>855</v>
      </c>
      <c r="D82" s="127" t="s">
        <v>856</v>
      </c>
      <c r="E82" s="245" t="s">
        <v>857</v>
      </c>
      <c r="F82" s="246" t="s">
        <v>856</v>
      </c>
      <c r="G82" s="127" t="s">
        <v>856</v>
      </c>
      <c r="H82" s="297" t="s">
        <v>856</v>
      </c>
      <c r="I82" s="297" t="s">
        <v>856</v>
      </c>
    </row>
    <row r="83" spans="1:9" ht="27">
      <c r="A83" s="127" t="str">
        <f>B83&amp;C83</f>
        <v>DefinitionsB17</v>
      </c>
      <c r="B83" s="127" t="s">
        <v>773</v>
      </c>
      <c r="C83" s="127" t="s">
        <v>858</v>
      </c>
      <c r="D83" s="127" t="s">
        <v>859</v>
      </c>
      <c r="E83" s="245" t="s">
        <v>860</v>
      </c>
      <c r="F83" s="246" t="s">
        <v>861</v>
      </c>
      <c r="G83" s="127" t="s">
        <v>862</v>
      </c>
      <c r="H83" s="297" t="s">
        <v>863</v>
      </c>
      <c r="I83" s="189" t="s">
        <v>859</v>
      </c>
    </row>
    <row r="84" spans="1:9">
      <c r="A84" s="127" t="str">
        <f>B84&amp;C84</f>
        <v>DefinitionsB18</v>
      </c>
      <c r="B84" s="127" t="s">
        <v>773</v>
      </c>
      <c r="C84" s="127" t="s">
        <v>864</v>
      </c>
      <c r="D84" s="127" t="s">
        <v>865</v>
      </c>
      <c r="E84" s="245" t="s">
        <v>866</v>
      </c>
      <c r="F84" s="246" t="s">
        <v>867</v>
      </c>
      <c r="G84" s="127" t="s">
        <v>868</v>
      </c>
      <c r="H84" s="297" t="s">
        <v>869</v>
      </c>
      <c r="I84" s="189" t="s">
        <v>19033</v>
      </c>
    </row>
    <row r="85" spans="1:9">
      <c r="A85" s="127" t="str">
        <f>B85&amp;C85</f>
        <v>DefinitionsB19</v>
      </c>
      <c r="B85" s="127" t="s">
        <v>773</v>
      </c>
      <c r="C85" s="127" t="s">
        <v>870</v>
      </c>
      <c r="D85" s="127" t="s">
        <v>871</v>
      </c>
      <c r="E85" s="245" t="s">
        <v>872</v>
      </c>
      <c r="F85" s="246" t="s">
        <v>873</v>
      </c>
      <c r="G85" s="127" t="s">
        <v>874</v>
      </c>
      <c r="H85" s="297" t="s">
        <v>875</v>
      </c>
      <c r="I85" s="189" t="s">
        <v>19040</v>
      </c>
    </row>
    <row r="86" spans="1:9">
      <c r="A86" s="127" t="str">
        <f t="shared" si="4"/>
        <v>DefinitionsB20</v>
      </c>
      <c r="B86" s="127" t="s">
        <v>773</v>
      </c>
      <c r="C86" s="127" t="s">
        <v>876</v>
      </c>
      <c r="D86" s="127" t="s">
        <v>877</v>
      </c>
      <c r="E86" s="245" t="s">
        <v>878</v>
      </c>
      <c r="F86" s="246" t="s">
        <v>879</v>
      </c>
      <c r="G86" s="127" t="s">
        <v>880</v>
      </c>
      <c r="H86" s="297" t="s">
        <v>881</v>
      </c>
      <c r="I86" s="189" t="s">
        <v>19034</v>
      </c>
    </row>
    <row r="87" spans="1:9">
      <c r="A87" s="127" t="str">
        <f>B87&amp;C87</f>
        <v>DefinitionsB21</v>
      </c>
      <c r="B87" s="127" t="s">
        <v>773</v>
      </c>
      <c r="C87" s="127" t="s">
        <v>882</v>
      </c>
      <c r="D87" s="127" t="s">
        <v>883</v>
      </c>
      <c r="E87" s="245" t="s">
        <v>884</v>
      </c>
      <c r="F87" s="246" t="s">
        <v>885</v>
      </c>
      <c r="G87" s="127" t="s">
        <v>886</v>
      </c>
      <c r="H87" s="297" t="s">
        <v>887</v>
      </c>
      <c r="I87" s="189" t="s">
        <v>19035</v>
      </c>
    </row>
    <row r="88" spans="1:9">
      <c r="A88" s="127" t="str">
        <f t="shared" si="4"/>
        <v>DefinitionsC2</v>
      </c>
      <c r="B88" s="127" t="s">
        <v>773</v>
      </c>
      <c r="C88" s="127" t="s">
        <v>888</v>
      </c>
      <c r="D88" s="127" t="s">
        <v>889</v>
      </c>
      <c r="E88" s="263" t="s">
        <v>890</v>
      </c>
      <c r="F88" s="246" t="s">
        <v>891</v>
      </c>
      <c r="G88" s="127" t="s">
        <v>892</v>
      </c>
      <c r="H88" s="297" t="s">
        <v>893</v>
      </c>
      <c r="I88" s="189" t="s">
        <v>19044</v>
      </c>
    </row>
    <row r="89" spans="1:9" ht="85.5">
      <c r="A89" s="127" t="str">
        <f t="shared" si="4"/>
        <v>DefinitionsC3</v>
      </c>
      <c r="B89" s="127" t="s">
        <v>773</v>
      </c>
      <c r="C89" s="127" t="s">
        <v>894</v>
      </c>
      <c r="D89" s="127" t="s">
        <v>895</v>
      </c>
      <c r="E89" s="245" t="s">
        <v>896</v>
      </c>
      <c r="F89" s="246" t="s">
        <v>897</v>
      </c>
      <c r="G89" s="127" t="s">
        <v>898</v>
      </c>
      <c r="H89" s="297" t="s">
        <v>899</v>
      </c>
      <c r="I89" s="127" t="s">
        <v>19045</v>
      </c>
    </row>
    <row r="90" spans="1:9" ht="71.25">
      <c r="A90" s="127" t="str">
        <f t="shared" ref="A90" si="5">B90&amp;C90</f>
        <v>DefinitionsC4</v>
      </c>
      <c r="B90" s="127" t="s">
        <v>773</v>
      </c>
      <c r="C90" s="127" t="s">
        <v>900</v>
      </c>
      <c r="D90" s="127" t="s">
        <v>901</v>
      </c>
      <c r="E90" s="249" t="s">
        <v>902</v>
      </c>
      <c r="F90" s="246" t="s">
        <v>903</v>
      </c>
      <c r="G90" s="254" t="s">
        <v>904</v>
      </c>
      <c r="H90" s="297" t="s">
        <v>905</v>
      </c>
      <c r="I90" s="311" t="s">
        <v>19041</v>
      </c>
    </row>
    <row r="91" spans="1:9" ht="213.75">
      <c r="A91" s="127" t="str">
        <f>B91&amp;C91</f>
        <v>DefinitionsC5</v>
      </c>
      <c r="B91" s="127" t="s">
        <v>773</v>
      </c>
      <c r="C91" s="127" t="s">
        <v>906</v>
      </c>
      <c r="D91" s="127" t="s">
        <v>907</v>
      </c>
      <c r="E91" s="245" t="s">
        <v>908</v>
      </c>
      <c r="F91" s="246" t="s">
        <v>909</v>
      </c>
      <c r="G91" s="127" t="s">
        <v>910</v>
      </c>
      <c r="H91" s="297" t="s">
        <v>911</v>
      </c>
      <c r="I91" s="127" t="s">
        <v>19046</v>
      </c>
    </row>
    <row r="92" spans="1:9" ht="185.25">
      <c r="A92" s="127" t="str">
        <f>B92&amp;C92</f>
        <v>DefinitionsC6</v>
      </c>
      <c r="B92" s="127" t="s">
        <v>773</v>
      </c>
      <c r="C92" s="127" t="s">
        <v>912</v>
      </c>
      <c r="D92" s="127" t="s">
        <v>913</v>
      </c>
      <c r="E92" s="245" t="s">
        <v>914</v>
      </c>
      <c r="F92" s="246" t="s">
        <v>915</v>
      </c>
      <c r="G92" s="127" t="s">
        <v>916</v>
      </c>
      <c r="H92" s="297" t="s">
        <v>917</v>
      </c>
      <c r="I92" s="127" t="s">
        <v>19047</v>
      </c>
    </row>
    <row r="93" spans="1:9" ht="156.75">
      <c r="A93" s="127" t="str">
        <f t="shared" si="4"/>
        <v>DefinitionsC7</v>
      </c>
      <c r="B93" s="127" t="s">
        <v>773</v>
      </c>
      <c r="C93" s="127" t="s">
        <v>918</v>
      </c>
      <c r="D93" s="127" t="s">
        <v>919</v>
      </c>
      <c r="E93" s="245" t="s">
        <v>920</v>
      </c>
      <c r="F93" s="246" t="s">
        <v>921</v>
      </c>
      <c r="G93" s="127" t="s">
        <v>922</v>
      </c>
      <c r="H93" s="297" t="s">
        <v>923</v>
      </c>
      <c r="I93" s="127" t="s">
        <v>19051</v>
      </c>
    </row>
    <row r="94" spans="1:9" ht="156.75">
      <c r="A94" s="127" t="str">
        <f t="shared" si="4"/>
        <v>DefinitionsC8</v>
      </c>
      <c r="B94" s="127" t="s">
        <v>773</v>
      </c>
      <c r="C94" s="127" t="s">
        <v>924</v>
      </c>
      <c r="D94" s="127" t="s">
        <v>925</v>
      </c>
      <c r="E94" s="245" t="s">
        <v>926</v>
      </c>
      <c r="F94" s="246" t="s">
        <v>927</v>
      </c>
      <c r="G94" s="127" t="s">
        <v>928</v>
      </c>
      <c r="H94" s="297" t="s">
        <v>929</v>
      </c>
      <c r="I94" s="127" t="s">
        <v>19049</v>
      </c>
    </row>
    <row r="95" spans="1:9" ht="85.5">
      <c r="A95" s="127" t="str">
        <f t="shared" si="4"/>
        <v>DefinitionsC9</v>
      </c>
      <c r="B95" s="127" t="s">
        <v>773</v>
      </c>
      <c r="C95" s="127" t="s">
        <v>930</v>
      </c>
      <c r="D95" s="127" t="s">
        <v>931</v>
      </c>
      <c r="E95" s="245" t="s">
        <v>932</v>
      </c>
      <c r="F95" s="246" t="s">
        <v>933</v>
      </c>
      <c r="G95" s="127" t="s">
        <v>934</v>
      </c>
      <c r="H95" s="297" t="s">
        <v>935</v>
      </c>
      <c r="I95" s="127" t="s">
        <v>19050</v>
      </c>
    </row>
    <row r="96" spans="1:9" ht="242.25">
      <c r="A96" s="127" t="str">
        <f t="shared" si="4"/>
        <v>DefinitionsC10</v>
      </c>
      <c r="B96" s="127" t="s">
        <v>773</v>
      </c>
      <c r="C96" s="127" t="s">
        <v>936</v>
      </c>
      <c r="D96" s="127" t="s">
        <v>937</v>
      </c>
      <c r="E96" s="245" t="s">
        <v>938</v>
      </c>
      <c r="F96" s="246" t="s">
        <v>939</v>
      </c>
      <c r="G96" s="127" t="s">
        <v>940</v>
      </c>
      <c r="H96" s="297" t="s">
        <v>941</v>
      </c>
      <c r="I96" s="127" t="s">
        <v>19052</v>
      </c>
    </row>
    <row r="97" spans="1:9" ht="41.45" customHeight="1">
      <c r="A97" s="127" t="str">
        <f t="shared" si="4"/>
        <v>DefinitionsC11</v>
      </c>
      <c r="B97" s="127" t="s">
        <v>773</v>
      </c>
      <c r="C97" s="127" t="s">
        <v>942</v>
      </c>
      <c r="D97" s="251" t="s">
        <v>943</v>
      </c>
      <c r="E97" s="252" t="s">
        <v>944</v>
      </c>
      <c r="F97" s="259" t="s">
        <v>945</v>
      </c>
      <c r="G97" s="261" t="s">
        <v>946</v>
      </c>
      <c r="H97" s="303" t="s">
        <v>947</v>
      </c>
      <c r="I97" s="127" t="s">
        <v>19042</v>
      </c>
    </row>
    <row r="98" spans="1:9" ht="41.45" customHeight="1">
      <c r="A98" s="127" t="str">
        <f t="shared" si="4"/>
        <v>DefinitionsC12</v>
      </c>
      <c r="B98" s="127" t="s">
        <v>773</v>
      </c>
      <c r="C98" s="127" t="s">
        <v>948</v>
      </c>
      <c r="D98" s="251" t="s">
        <v>949</v>
      </c>
      <c r="E98" s="252" t="s">
        <v>950</v>
      </c>
      <c r="F98" s="259" t="s">
        <v>951</v>
      </c>
      <c r="G98" s="262" t="s">
        <v>952</v>
      </c>
      <c r="H98" s="297" t="s">
        <v>953</v>
      </c>
      <c r="I98" s="127" t="s">
        <v>19043</v>
      </c>
    </row>
    <row r="99" spans="1:9" ht="156.75">
      <c r="A99" s="127" t="str">
        <f t="shared" si="4"/>
        <v>DefinitionsC13</v>
      </c>
      <c r="B99" s="127" t="s">
        <v>773</v>
      </c>
      <c r="C99" s="127" t="s">
        <v>954</v>
      </c>
      <c r="D99" s="251" t="s">
        <v>955</v>
      </c>
      <c r="E99" s="252" t="s">
        <v>956</v>
      </c>
      <c r="F99" s="260" t="s">
        <v>957</v>
      </c>
      <c r="G99" s="262" t="s">
        <v>958</v>
      </c>
      <c r="H99" s="297" t="s">
        <v>959</v>
      </c>
      <c r="I99" s="127" t="s">
        <v>19053</v>
      </c>
    </row>
    <row r="100" spans="1:9" ht="71.25">
      <c r="A100" s="127" t="str">
        <f>B100&amp;C100</f>
        <v>DefinitionsC14</v>
      </c>
      <c r="B100" s="127" t="s">
        <v>773</v>
      </c>
      <c r="C100" s="127" t="s">
        <v>960</v>
      </c>
      <c r="D100" s="127" t="s">
        <v>961</v>
      </c>
      <c r="E100" s="245" t="s">
        <v>962</v>
      </c>
      <c r="F100" s="246" t="s">
        <v>963</v>
      </c>
      <c r="G100" s="127" t="s">
        <v>964</v>
      </c>
      <c r="H100" s="297" t="s">
        <v>965</v>
      </c>
      <c r="I100" s="127" t="s">
        <v>19054</v>
      </c>
    </row>
    <row r="101" spans="1:9" ht="185.25">
      <c r="A101" s="127" t="str">
        <f t="shared" si="4"/>
        <v>DefinitionsC15</v>
      </c>
      <c r="B101" s="127" t="s">
        <v>773</v>
      </c>
      <c r="C101" s="127" t="s">
        <v>966</v>
      </c>
      <c r="D101" s="127" t="s">
        <v>967</v>
      </c>
      <c r="E101" s="249" t="s">
        <v>968</v>
      </c>
      <c r="F101" s="246" t="s">
        <v>969</v>
      </c>
      <c r="G101" s="247" t="s">
        <v>970</v>
      </c>
      <c r="H101" s="297" t="s">
        <v>971</v>
      </c>
      <c r="I101" s="127" t="s">
        <v>19055</v>
      </c>
    </row>
    <row r="102" spans="1:9" ht="71.25">
      <c r="A102" s="127" t="str">
        <f>B102&amp;C102</f>
        <v>DefinitionsC16</v>
      </c>
      <c r="B102" s="127" t="s">
        <v>773</v>
      </c>
      <c r="C102" s="127" t="s">
        <v>972</v>
      </c>
      <c r="D102" s="127" t="s">
        <v>973</v>
      </c>
      <c r="E102" s="245" t="s">
        <v>974</v>
      </c>
      <c r="F102" s="246" t="s">
        <v>975</v>
      </c>
      <c r="G102" s="127" t="s">
        <v>976</v>
      </c>
      <c r="H102" s="297" t="s">
        <v>977</v>
      </c>
      <c r="I102" s="127" t="s">
        <v>19056</v>
      </c>
    </row>
    <row r="103" spans="1:9" ht="99.75">
      <c r="A103" s="127" t="str">
        <f>B103&amp;C103</f>
        <v>DefinitionsC17</v>
      </c>
      <c r="B103" s="127" t="s">
        <v>773</v>
      </c>
      <c r="C103" s="127" t="s">
        <v>978</v>
      </c>
      <c r="D103" s="127" t="s">
        <v>979</v>
      </c>
      <c r="E103" s="245" t="s">
        <v>980</v>
      </c>
      <c r="F103" s="246" t="s">
        <v>981</v>
      </c>
      <c r="G103" s="127" t="s">
        <v>982</v>
      </c>
      <c r="H103" s="297" t="s">
        <v>983</v>
      </c>
      <c r="I103" s="127" t="s">
        <v>19057</v>
      </c>
    </row>
    <row r="104" spans="1:9" ht="285">
      <c r="A104" s="127" t="str">
        <f>B104&amp;C104</f>
        <v>DefinitionsC18</v>
      </c>
      <c r="B104" s="127" t="s">
        <v>773</v>
      </c>
      <c r="C104" s="127" t="s">
        <v>984</v>
      </c>
      <c r="D104" s="127" t="s">
        <v>985</v>
      </c>
      <c r="E104" s="245" t="s">
        <v>986</v>
      </c>
      <c r="F104" s="246" t="s">
        <v>987</v>
      </c>
      <c r="G104" s="127" t="s">
        <v>988</v>
      </c>
      <c r="H104" s="297" t="s">
        <v>989</v>
      </c>
      <c r="I104" s="127" t="s">
        <v>19058</v>
      </c>
    </row>
    <row r="105" spans="1:9" ht="270.75">
      <c r="A105" s="127" t="str">
        <f>B105&amp;C105</f>
        <v>DefinitionsC19</v>
      </c>
      <c r="B105" s="127" t="s">
        <v>773</v>
      </c>
      <c r="C105" s="127" t="s">
        <v>990</v>
      </c>
      <c r="D105" s="127" t="s">
        <v>991</v>
      </c>
      <c r="E105" s="245" t="s">
        <v>992</v>
      </c>
      <c r="F105" s="246" t="s">
        <v>993</v>
      </c>
      <c r="G105" s="254" t="s">
        <v>994</v>
      </c>
      <c r="H105" s="297" t="s">
        <v>995</v>
      </c>
      <c r="I105" s="127" t="s">
        <v>19059</v>
      </c>
    </row>
    <row r="106" spans="1:9" ht="142.5">
      <c r="A106" s="127" t="str">
        <f t="shared" si="4"/>
        <v>DefinitionsC20</v>
      </c>
      <c r="B106" s="127" t="s">
        <v>773</v>
      </c>
      <c r="C106" s="127" t="s">
        <v>996</v>
      </c>
      <c r="D106" s="251" t="s">
        <v>997</v>
      </c>
      <c r="E106" s="252" t="s">
        <v>998</v>
      </c>
      <c r="F106" s="260" t="s">
        <v>999</v>
      </c>
      <c r="G106" s="261" t="s">
        <v>1000</v>
      </c>
      <c r="H106" s="297" t="s">
        <v>1001</v>
      </c>
      <c r="I106" s="127" t="s">
        <v>19060</v>
      </c>
    </row>
    <row r="107" spans="1:9" ht="99.75">
      <c r="A107" s="127" t="str">
        <f>B107&amp;C107</f>
        <v>DefinitionsC21</v>
      </c>
      <c r="B107" s="127" t="s">
        <v>773</v>
      </c>
      <c r="C107" s="127" t="s">
        <v>1002</v>
      </c>
      <c r="D107" s="127" t="s">
        <v>1003</v>
      </c>
      <c r="E107" s="245" t="s">
        <v>1004</v>
      </c>
      <c r="F107" s="246" t="s">
        <v>1005</v>
      </c>
      <c r="G107" s="127" t="s">
        <v>1006</v>
      </c>
      <c r="H107" s="297" t="s">
        <v>1007</v>
      </c>
      <c r="I107" s="127" t="s">
        <v>19061</v>
      </c>
    </row>
    <row r="108" spans="1:9" ht="28.5">
      <c r="A108" s="127" t="str">
        <f t="shared" si="4"/>
        <v>DeclarationD2</v>
      </c>
      <c r="B108" s="127" t="s">
        <v>1008</v>
      </c>
      <c r="C108" s="127" t="s">
        <v>1009</v>
      </c>
      <c r="D108" s="251" t="s">
        <v>1010</v>
      </c>
      <c r="E108" s="251" t="s">
        <v>1011</v>
      </c>
      <c r="F108" s="259" t="s">
        <v>1012</v>
      </c>
      <c r="G108" s="264" t="s">
        <v>1013</v>
      </c>
      <c r="H108" s="297" t="s">
        <v>1014</v>
      </c>
      <c r="I108" s="189" t="s">
        <v>19063</v>
      </c>
    </row>
    <row r="109" spans="1:9" ht="28.5">
      <c r="A109" s="127" t="str">
        <f t="shared" si="4"/>
        <v>DeclarationF3</v>
      </c>
      <c r="B109" s="127" t="s">
        <v>1008</v>
      </c>
      <c r="C109" s="127" t="s">
        <v>1015</v>
      </c>
      <c r="D109" s="127" t="s">
        <v>1016</v>
      </c>
      <c r="E109" s="245" t="s">
        <v>1017</v>
      </c>
      <c r="F109" s="246" t="s">
        <v>1018</v>
      </c>
      <c r="G109" s="127" t="s">
        <v>1019</v>
      </c>
      <c r="H109" s="297" t="s">
        <v>1020</v>
      </c>
      <c r="I109" s="127" t="s">
        <v>19064</v>
      </c>
    </row>
    <row r="110" spans="1:9" ht="28.5">
      <c r="A110" s="127" t="str">
        <f t="shared" si="4"/>
        <v>DeclarationI3</v>
      </c>
      <c r="B110" s="127" t="s">
        <v>1008</v>
      </c>
      <c r="C110" s="127" t="s">
        <v>1021</v>
      </c>
      <c r="D110" s="127" t="s">
        <v>1022</v>
      </c>
      <c r="E110" s="245" t="s">
        <v>1023</v>
      </c>
      <c r="F110" s="246" t="s">
        <v>1024</v>
      </c>
      <c r="G110" s="127" t="s">
        <v>1025</v>
      </c>
      <c r="H110" s="297" t="s">
        <v>1026</v>
      </c>
      <c r="I110" s="127" t="s">
        <v>19065</v>
      </c>
    </row>
    <row r="111" spans="1:9">
      <c r="A111" s="127" t="str">
        <f t="shared" si="4"/>
        <v>DeclarationI4</v>
      </c>
      <c r="B111" s="127" t="s">
        <v>1008</v>
      </c>
      <c r="C111" s="127" t="s">
        <v>1027</v>
      </c>
      <c r="D111" s="127" t="s">
        <v>1028</v>
      </c>
      <c r="E111" s="245" t="s">
        <v>1029</v>
      </c>
      <c r="F111" s="246" t="s">
        <v>1030</v>
      </c>
      <c r="G111" s="127" t="s">
        <v>1031</v>
      </c>
      <c r="H111" s="297" t="s">
        <v>1032</v>
      </c>
      <c r="I111" s="127" t="s">
        <v>19066</v>
      </c>
    </row>
    <row r="112" spans="1:9" ht="43.5" customHeight="1">
      <c r="A112" s="127" t="str">
        <f t="shared" si="4"/>
        <v>DeclarationB4</v>
      </c>
      <c r="B112" s="127" t="s">
        <v>1008</v>
      </c>
      <c r="C112" s="127" t="s">
        <v>785</v>
      </c>
      <c r="D112" s="127" t="s">
        <v>1033</v>
      </c>
      <c r="E112" s="245" t="s">
        <v>1034</v>
      </c>
      <c r="F112" s="246" t="s">
        <v>1035</v>
      </c>
      <c r="G112" s="127" t="s">
        <v>1036</v>
      </c>
      <c r="H112" s="297" t="s">
        <v>1037</v>
      </c>
      <c r="I112" s="127" t="s">
        <v>19098</v>
      </c>
    </row>
    <row r="113" spans="1:9" ht="45">
      <c r="A113" s="127" t="str">
        <f t="shared" si="4"/>
        <v>DeclarationB6</v>
      </c>
      <c r="B113" s="127" t="s">
        <v>1008</v>
      </c>
      <c r="C113" s="127" t="s">
        <v>797</v>
      </c>
      <c r="D113" s="127" t="s">
        <v>1038</v>
      </c>
      <c r="E113" s="265" t="s">
        <v>1039</v>
      </c>
      <c r="F113" s="291" t="s">
        <v>1040</v>
      </c>
      <c r="G113" s="127" t="s">
        <v>1041</v>
      </c>
      <c r="H113" s="297" t="s">
        <v>1042</v>
      </c>
      <c r="I113" s="312" t="s">
        <v>19067</v>
      </c>
    </row>
    <row r="114" spans="1:9">
      <c r="A114" s="127" t="str">
        <f t="shared" si="4"/>
        <v>DeclarationB7</v>
      </c>
      <c r="B114" s="127" t="s">
        <v>1008</v>
      </c>
      <c r="C114" s="127" t="s">
        <v>803</v>
      </c>
      <c r="D114" s="127" t="s">
        <v>1043</v>
      </c>
      <c r="E114" s="245" t="s">
        <v>1044</v>
      </c>
      <c r="F114" s="246" t="s">
        <v>1045</v>
      </c>
      <c r="G114" s="127" t="s">
        <v>1046</v>
      </c>
      <c r="H114" s="297" t="s">
        <v>1047</v>
      </c>
      <c r="I114" s="127" t="s">
        <v>19068</v>
      </c>
    </row>
    <row r="115" spans="1:9" ht="15.75">
      <c r="A115" s="127" t="str">
        <f t="shared" si="4"/>
        <v>DeclarationB8</v>
      </c>
      <c r="B115" s="127" t="s">
        <v>1008</v>
      </c>
      <c r="C115" s="127" t="s">
        <v>809</v>
      </c>
      <c r="D115" s="127" t="s">
        <v>1048</v>
      </c>
      <c r="E115" s="245" t="s">
        <v>1049</v>
      </c>
      <c r="F115" s="246" t="s">
        <v>1050</v>
      </c>
      <c r="G115" s="127" t="s">
        <v>1051</v>
      </c>
      <c r="H115" s="297" t="s">
        <v>1052</v>
      </c>
      <c r="I115" s="127" t="s">
        <v>19069</v>
      </c>
    </row>
    <row r="116" spans="1:9" ht="15.75">
      <c r="A116" s="127" t="str">
        <f t="shared" si="4"/>
        <v>DeclarationB9</v>
      </c>
      <c r="B116" s="127" t="s">
        <v>1008</v>
      </c>
      <c r="C116" s="127" t="s">
        <v>815</v>
      </c>
      <c r="D116" s="127" t="s">
        <v>1053</v>
      </c>
      <c r="E116" s="245" t="s">
        <v>1054</v>
      </c>
      <c r="F116" s="246" t="s">
        <v>1055</v>
      </c>
      <c r="G116" s="127" t="s">
        <v>1056</v>
      </c>
      <c r="H116" s="297" t="s">
        <v>1057</v>
      </c>
      <c r="I116" s="127" t="s">
        <v>19070</v>
      </c>
    </row>
    <row r="117" spans="1:9" ht="28.5">
      <c r="A117" s="127" t="str">
        <f t="shared" si="4"/>
        <v>DeclarationB10</v>
      </c>
      <c r="B117" s="127" t="s">
        <v>1008</v>
      </c>
      <c r="C117" s="127" t="s">
        <v>821</v>
      </c>
      <c r="D117" s="127" t="s">
        <v>1058</v>
      </c>
      <c r="E117" s="245" t="s">
        <v>1059</v>
      </c>
      <c r="F117" s="246" t="s">
        <v>1060</v>
      </c>
      <c r="G117" s="127" t="s">
        <v>1061</v>
      </c>
      <c r="H117" s="297" t="s">
        <v>1062</v>
      </c>
      <c r="I117" s="127" t="s">
        <v>19071</v>
      </c>
    </row>
    <row r="118" spans="1:9" ht="28.5">
      <c r="A118" s="127" t="str">
        <f>B118&amp;C118</f>
        <v>DeclarationB10A</v>
      </c>
      <c r="B118" s="127" t="s">
        <v>1008</v>
      </c>
      <c r="C118" s="127" t="s">
        <v>1063</v>
      </c>
      <c r="D118" s="127" t="s">
        <v>1058</v>
      </c>
      <c r="E118" s="245" t="s">
        <v>1059</v>
      </c>
      <c r="F118" s="246" t="s">
        <v>1064</v>
      </c>
      <c r="G118" s="127" t="s">
        <v>1061</v>
      </c>
      <c r="H118" s="297" t="s">
        <v>1062</v>
      </c>
      <c r="I118" s="127" t="s">
        <v>19071</v>
      </c>
    </row>
    <row r="119" spans="1:9" ht="28.5">
      <c r="A119" s="127" t="str">
        <f>B119&amp;C119</f>
        <v>DeclarationB10C</v>
      </c>
      <c r="B119" s="127" t="s">
        <v>1008</v>
      </c>
      <c r="C119" s="127" t="s">
        <v>1065</v>
      </c>
      <c r="D119" s="127" t="s">
        <v>1066</v>
      </c>
      <c r="E119" s="245" t="s">
        <v>1067</v>
      </c>
      <c r="F119" s="246" t="s">
        <v>1068</v>
      </c>
      <c r="G119" s="127" t="s">
        <v>1069</v>
      </c>
      <c r="H119" s="297" t="s">
        <v>1070</v>
      </c>
      <c r="I119" s="127" t="s">
        <v>19072</v>
      </c>
    </row>
    <row r="120" spans="1:9" ht="28.5">
      <c r="A120" s="127" t="str">
        <f>B120&amp;C120</f>
        <v>DeclarationB10B</v>
      </c>
      <c r="B120" s="127" t="s">
        <v>1008</v>
      </c>
      <c r="C120" s="127" t="s">
        <v>1071</v>
      </c>
      <c r="D120" s="127" t="s">
        <v>1072</v>
      </c>
      <c r="E120" s="245" t="s">
        <v>1073</v>
      </c>
      <c r="F120" s="246" t="s">
        <v>1074</v>
      </c>
      <c r="G120" s="127" t="s">
        <v>1075</v>
      </c>
      <c r="H120" s="297" t="s">
        <v>1076</v>
      </c>
      <c r="I120" s="127" t="s">
        <v>19073</v>
      </c>
    </row>
    <row r="121" spans="1:9" ht="28.5">
      <c r="A121" s="127" t="str">
        <f>B121&amp;C121</f>
        <v>DeclarationD11</v>
      </c>
      <c r="B121" s="127" t="s">
        <v>1008</v>
      </c>
      <c r="C121" s="127" t="s">
        <v>1077</v>
      </c>
      <c r="D121" s="127" t="s">
        <v>1078</v>
      </c>
      <c r="E121" s="245" t="s">
        <v>1079</v>
      </c>
      <c r="F121" s="246" t="s">
        <v>1080</v>
      </c>
      <c r="G121" s="127" t="s">
        <v>1081</v>
      </c>
      <c r="H121" s="297" t="s">
        <v>1082</v>
      </c>
      <c r="I121" s="127" t="s">
        <v>19074</v>
      </c>
    </row>
    <row r="122" spans="1:9" ht="28.5">
      <c r="A122" s="127" t="str">
        <f t="shared" si="4"/>
        <v>DeclarationB12</v>
      </c>
      <c r="B122" s="127" t="s">
        <v>1008</v>
      </c>
      <c r="C122" s="127" t="s">
        <v>832</v>
      </c>
      <c r="D122" s="127" t="s">
        <v>1083</v>
      </c>
      <c r="E122" s="245" t="s">
        <v>1084</v>
      </c>
      <c r="F122" s="246" t="s">
        <v>1085</v>
      </c>
      <c r="G122" s="127" t="s">
        <v>1086</v>
      </c>
      <c r="H122" s="297" t="s">
        <v>1087</v>
      </c>
      <c r="I122" s="127" t="s">
        <v>19075</v>
      </c>
    </row>
    <row r="123" spans="1:9" ht="28.5">
      <c r="A123" s="127" t="str">
        <f t="shared" si="4"/>
        <v>DeclarationB13</v>
      </c>
      <c r="B123" s="127" t="s">
        <v>1008</v>
      </c>
      <c r="C123" s="127" t="s">
        <v>837</v>
      </c>
      <c r="D123" s="127" t="s">
        <v>1088</v>
      </c>
      <c r="E123" s="245" t="s">
        <v>1089</v>
      </c>
      <c r="F123" s="246" t="s">
        <v>1090</v>
      </c>
      <c r="G123" s="127" t="s">
        <v>1091</v>
      </c>
      <c r="H123" s="297" t="s">
        <v>1092</v>
      </c>
      <c r="I123" s="127" t="s">
        <v>19076</v>
      </c>
    </row>
    <row r="124" spans="1:9" ht="28.5">
      <c r="A124" s="127" t="str">
        <f t="shared" si="4"/>
        <v>DeclarationB14</v>
      </c>
      <c r="B124" s="127" t="s">
        <v>1008</v>
      </c>
      <c r="C124" s="127" t="s">
        <v>843</v>
      </c>
      <c r="D124" s="127" t="s">
        <v>1093</v>
      </c>
      <c r="E124" s="245" t="s">
        <v>1094</v>
      </c>
      <c r="F124" s="246" t="s">
        <v>1095</v>
      </c>
      <c r="G124" s="127" t="s">
        <v>1096</v>
      </c>
      <c r="H124" s="297" t="s">
        <v>1097</v>
      </c>
      <c r="I124" s="127" t="s">
        <v>19077</v>
      </c>
    </row>
    <row r="125" spans="1:9" ht="28.5">
      <c r="A125" s="127" t="str">
        <f t="shared" si="4"/>
        <v>DeclarationB15</v>
      </c>
      <c r="B125" s="127" t="s">
        <v>1008</v>
      </c>
      <c r="C125" s="127" t="s">
        <v>849</v>
      </c>
      <c r="D125" s="127" t="s">
        <v>1098</v>
      </c>
      <c r="E125" s="245" t="s">
        <v>1099</v>
      </c>
      <c r="F125" s="246" t="s">
        <v>1100</v>
      </c>
      <c r="G125" s="127" t="s">
        <v>1101</v>
      </c>
      <c r="H125" s="297" t="s">
        <v>1102</v>
      </c>
      <c r="I125" s="127" t="s">
        <v>19078</v>
      </c>
    </row>
    <row r="126" spans="1:9" ht="28.5">
      <c r="A126" s="127" t="str">
        <f t="shared" si="4"/>
        <v>DeclarationB16</v>
      </c>
      <c r="B126" s="127" t="s">
        <v>1008</v>
      </c>
      <c r="C126" s="127" t="s">
        <v>855</v>
      </c>
      <c r="D126" s="127" t="s">
        <v>1103</v>
      </c>
      <c r="E126" s="245" t="s">
        <v>1104</v>
      </c>
      <c r="F126" s="246" t="s">
        <v>1105</v>
      </c>
      <c r="G126" s="127" t="s">
        <v>1106</v>
      </c>
      <c r="H126" s="297" t="s">
        <v>1107</v>
      </c>
      <c r="I126" s="127" t="s">
        <v>19079</v>
      </c>
    </row>
    <row r="127" spans="1:9" ht="28.5">
      <c r="A127" s="127" t="str">
        <f t="shared" si="4"/>
        <v>DeclarationB17</v>
      </c>
      <c r="B127" s="127" t="s">
        <v>1008</v>
      </c>
      <c r="C127" s="127" t="s">
        <v>858</v>
      </c>
      <c r="D127" s="127" t="s">
        <v>1108</v>
      </c>
      <c r="E127" s="245" t="s">
        <v>1109</v>
      </c>
      <c r="F127" s="246" t="s">
        <v>1110</v>
      </c>
      <c r="G127" s="127" t="s">
        <v>1111</v>
      </c>
      <c r="H127" s="297" t="s">
        <v>1112</v>
      </c>
      <c r="I127" s="127" t="s">
        <v>19080</v>
      </c>
    </row>
    <row r="128" spans="1:9" ht="28.5">
      <c r="A128" s="127" t="str">
        <f t="shared" si="4"/>
        <v>DeclarationB18</v>
      </c>
      <c r="B128" s="127" t="s">
        <v>1008</v>
      </c>
      <c r="C128" s="127" t="s">
        <v>864</v>
      </c>
      <c r="D128" s="127" t="s">
        <v>1113</v>
      </c>
      <c r="E128" s="245" t="s">
        <v>1114</v>
      </c>
      <c r="F128" s="246" t="s">
        <v>1115</v>
      </c>
      <c r="G128" s="127" t="s">
        <v>1116</v>
      </c>
      <c r="H128" s="297" t="s">
        <v>1117</v>
      </c>
      <c r="I128" s="127" t="s">
        <v>19081</v>
      </c>
    </row>
    <row r="129" spans="1:9" ht="28.5">
      <c r="A129" s="127" t="str">
        <f t="shared" si="4"/>
        <v>DeclarationB19</v>
      </c>
      <c r="B129" s="127" t="s">
        <v>1008</v>
      </c>
      <c r="C129" s="127" t="s">
        <v>870</v>
      </c>
      <c r="D129" s="127" t="s">
        <v>1118</v>
      </c>
      <c r="E129" s="245" t="s">
        <v>1119</v>
      </c>
      <c r="F129" s="246" t="s">
        <v>1120</v>
      </c>
      <c r="G129" s="127" t="s">
        <v>1121</v>
      </c>
      <c r="H129" s="297" t="s">
        <v>1122</v>
      </c>
      <c r="I129" s="127" t="s">
        <v>19082</v>
      </c>
    </row>
    <row r="130" spans="1:9" ht="28.5">
      <c r="A130" s="127" t="str">
        <f t="shared" si="4"/>
        <v>DeclarationB20</v>
      </c>
      <c r="B130" s="127" t="s">
        <v>1008</v>
      </c>
      <c r="C130" s="127" t="s">
        <v>876</v>
      </c>
      <c r="D130" s="127" t="s">
        <v>1123</v>
      </c>
      <c r="E130" s="245" t="s">
        <v>1124</v>
      </c>
      <c r="F130" s="246" t="s">
        <v>1125</v>
      </c>
      <c r="G130" s="127" t="s">
        <v>1126</v>
      </c>
      <c r="H130" s="297" t="s">
        <v>1127</v>
      </c>
      <c r="I130" s="127" t="s">
        <v>19083</v>
      </c>
    </row>
    <row r="131" spans="1:9" ht="28.5">
      <c r="A131" s="127" t="str">
        <f t="shared" si="4"/>
        <v>DeclarationB21</v>
      </c>
      <c r="B131" s="127" t="s">
        <v>1008</v>
      </c>
      <c r="C131" s="127" t="s">
        <v>882</v>
      </c>
      <c r="D131" s="127" t="s">
        <v>1128</v>
      </c>
      <c r="E131" s="245" t="s">
        <v>1129</v>
      </c>
      <c r="F131" s="246" t="s">
        <v>1130</v>
      </c>
      <c r="G131" s="127" t="s">
        <v>1131</v>
      </c>
      <c r="H131" s="297" t="s">
        <v>1132</v>
      </c>
      <c r="I131" s="127" t="s">
        <v>19084</v>
      </c>
    </row>
    <row r="132" spans="1:9" ht="28.5">
      <c r="A132" s="127" t="str">
        <f t="shared" si="4"/>
        <v>DeclarationB22</v>
      </c>
      <c r="B132" s="127" t="s">
        <v>1008</v>
      </c>
      <c r="C132" s="127" t="s">
        <v>1133</v>
      </c>
      <c r="D132" s="127" t="s">
        <v>1134</v>
      </c>
      <c r="E132" s="245" t="s">
        <v>1135</v>
      </c>
      <c r="F132" s="246" t="s">
        <v>1136</v>
      </c>
      <c r="G132" s="127" t="s">
        <v>1137</v>
      </c>
      <c r="H132" s="297" t="s">
        <v>1138</v>
      </c>
      <c r="I132" s="127" t="s">
        <v>19085</v>
      </c>
    </row>
    <row r="133" spans="1:9" ht="28.5">
      <c r="A133" s="127" t="str">
        <f t="shared" si="4"/>
        <v>DeclarationB24</v>
      </c>
      <c r="B133" s="127" t="s">
        <v>1008</v>
      </c>
      <c r="C133" s="127" t="s">
        <v>1139</v>
      </c>
      <c r="D133" s="127" t="s">
        <v>1140</v>
      </c>
      <c r="E133" s="245" t="s">
        <v>1141</v>
      </c>
      <c r="F133" s="246" t="s">
        <v>1142</v>
      </c>
      <c r="G133" s="127" t="s">
        <v>1143</v>
      </c>
      <c r="H133" s="297" t="s">
        <v>1144</v>
      </c>
      <c r="I133" s="127" t="s">
        <v>19086</v>
      </c>
    </row>
    <row r="134" spans="1:9" ht="49.5">
      <c r="A134" s="127" t="str">
        <f>B134&amp;C134</f>
        <v>DeclarationB25</v>
      </c>
      <c r="B134" s="127" t="s">
        <v>1008</v>
      </c>
      <c r="C134" s="127" t="s">
        <v>1145</v>
      </c>
      <c r="D134" s="127" t="s">
        <v>1146</v>
      </c>
      <c r="E134" s="245" t="s">
        <v>1147</v>
      </c>
      <c r="F134" s="291" t="s">
        <v>1148</v>
      </c>
      <c r="G134" s="127" t="s">
        <v>1149</v>
      </c>
      <c r="H134" s="297" t="s">
        <v>1150</v>
      </c>
      <c r="I134" s="127" t="s">
        <v>19087</v>
      </c>
    </row>
    <row r="135" spans="1:9" ht="28.5">
      <c r="A135" s="127" t="str">
        <f>B135&amp;C135</f>
        <v>DeclarationB31</v>
      </c>
      <c r="B135" s="127" t="s">
        <v>1008</v>
      </c>
      <c r="C135" s="127" t="s">
        <v>1151</v>
      </c>
      <c r="D135" s="127" t="s">
        <v>1152</v>
      </c>
      <c r="E135" s="127" t="s">
        <v>1153</v>
      </c>
      <c r="F135" s="291" t="s">
        <v>1154</v>
      </c>
      <c r="G135" s="127" t="s">
        <v>1155</v>
      </c>
      <c r="H135" s="297" t="s">
        <v>1156</v>
      </c>
      <c r="I135" s="127" t="s">
        <v>19088</v>
      </c>
    </row>
    <row r="136" spans="1:9" ht="81">
      <c r="A136" s="127" t="str">
        <f t="shared" si="4"/>
        <v>DeclarationB37</v>
      </c>
      <c r="B136" s="127" t="s">
        <v>1008</v>
      </c>
      <c r="C136" s="127" t="s">
        <v>1157</v>
      </c>
      <c r="D136" s="127" t="s">
        <v>1158</v>
      </c>
      <c r="E136" s="127" t="s">
        <v>1159</v>
      </c>
      <c r="F136" s="246" t="s">
        <v>1160</v>
      </c>
      <c r="G136" s="127" t="s">
        <v>1161</v>
      </c>
      <c r="H136" s="297" t="s">
        <v>1162</v>
      </c>
      <c r="I136" s="127" t="s">
        <v>19090</v>
      </c>
    </row>
    <row r="137" spans="1:9" ht="28.5">
      <c r="A137" s="127" t="str">
        <f t="shared" si="4"/>
        <v>DeclarationB43</v>
      </c>
      <c r="B137" s="127" t="s">
        <v>1008</v>
      </c>
      <c r="C137" s="127" t="s">
        <v>1163</v>
      </c>
      <c r="D137" s="127" t="s">
        <v>1164</v>
      </c>
      <c r="E137" s="245" t="s">
        <v>1165</v>
      </c>
      <c r="F137" s="246" t="s">
        <v>1166</v>
      </c>
      <c r="G137" s="127" t="s">
        <v>1167</v>
      </c>
      <c r="H137" s="297" t="s">
        <v>1168</v>
      </c>
      <c r="I137" s="127" t="s">
        <v>19091</v>
      </c>
    </row>
    <row r="138" spans="1:9" ht="28.5">
      <c r="A138" s="127" t="str">
        <f t="shared" si="4"/>
        <v>DeclarationB49</v>
      </c>
      <c r="B138" s="127" t="s">
        <v>1008</v>
      </c>
      <c r="C138" s="127" t="s">
        <v>1169</v>
      </c>
      <c r="D138" s="127" t="s">
        <v>1170</v>
      </c>
      <c r="E138" s="245" t="s">
        <v>1171</v>
      </c>
      <c r="F138" s="291" t="s">
        <v>1172</v>
      </c>
      <c r="G138" s="127" t="s">
        <v>1173</v>
      </c>
      <c r="H138" s="297" t="s">
        <v>1174</v>
      </c>
      <c r="I138" s="127" t="s">
        <v>19195</v>
      </c>
    </row>
    <row r="139" spans="1:9" ht="42.75">
      <c r="A139" s="127" t="str">
        <f t="shared" si="4"/>
        <v>DeclarationB55</v>
      </c>
      <c r="B139" s="127" t="s">
        <v>1008</v>
      </c>
      <c r="C139" s="127" t="s">
        <v>1175</v>
      </c>
      <c r="D139" s="127" t="s">
        <v>1176</v>
      </c>
      <c r="E139" s="249" t="s">
        <v>1177</v>
      </c>
      <c r="F139" s="246" t="s">
        <v>1178</v>
      </c>
      <c r="G139" s="127" t="s">
        <v>1179</v>
      </c>
      <c r="H139" s="297" t="s">
        <v>1180</v>
      </c>
      <c r="I139" s="127" t="s">
        <v>19196</v>
      </c>
    </row>
    <row r="140" spans="1:9" ht="57">
      <c r="A140" s="127" t="str">
        <f t="shared" si="4"/>
        <v>DeclarationB61</v>
      </c>
      <c r="B140" s="127" t="s">
        <v>1008</v>
      </c>
      <c r="C140" s="127" t="s">
        <v>1181</v>
      </c>
      <c r="D140" s="127" t="s">
        <v>1182</v>
      </c>
      <c r="E140" s="249" t="s">
        <v>1183</v>
      </c>
      <c r="F140" s="246" t="s">
        <v>1184</v>
      </c>
      <c r="G140" s="127" t="s">
        <v>1185</v>
      </c>
      <c r="H140" s="297" t="s">
        <v>1186</v>
      </c>
      <c r="I140" s="127" t="s">
        <v>19197</v>
      </c>
    </row>
    <row r="141" spans="1:9" ht="28.5">
      <c r="A141" s="127" t="str">
        <f t="shared" si="4"/>
        <v>DeclarationB67</v>
      </c>
      <c r="B141" s="127" t="s">
        <v>1008</v>
      </c>
      <c r="C141" s="127" t="s">
        <v>1187</v>
      </c>
      <c r="D141" s="127" t="s">
        <v>1188</v>
      </c>
      <c r="E141" s="245" t="s">
        <v>1189</v>
      </c>
      <c r="F141" s="246" t="s">
        <v>1190</v>
      </c>
      <c r="G141" s="127" t="s">
        <v>1191</v>
      </c>
      <c r="H141" s="297" t="s">
        <v>1192</v>
      </c>
      <c r="I141" s="127" t="s">
        <v>19101</v>
      </c>
    </row>
    <row r="142" spans="1:9" ht="42.75">
      <c r="A142" s="127" t="str">
        <f t="shared" si="4"/>
        <v>DeclarationB69</v>
      </c>
      <c r="B142" s="127" t="s">
        <v>1008</v>
      </c>
      <c r="C142" s="127" t="s">
        <v>1193</v>
      </c>
      <c r="D142" s="127" t="s">
        <v>1194</v>
      </c>
      <c r="E142" s="245" t="s">
        <v>12697</v>
      </c>
      <c r="F142" s="291" t="s">
        <v>1195</v>
      </c>
      <c r="G142" s="127" t="s">
        <v>1196</v>
      </c>
      <c r="H142" s="297" t="s">
        <v>1197</v>
      </c>
      <c r="I142" s="127" t="s">
        <v>19095</v>
      </c>
    </row>
    <row r="143" spans="1:9" ht="57">
      <c r="A143" s="127" t="str">
        <f t="shared" si="4"/>
        <v>DeclarationB71</v>
      </c>
      <c r="B143" s="127" t="s">
        <v>1008</v>
      </c>
      <c r="C143" s="127" t="s">
        <v>1198</v>
      </c>
      <c r="D143" s="127" t="s">
        <v>1199</v>
      </c>
      <c r="E143" s="245" t="s">
        <v>12698</v>
      </c>
      <c r="F143" s="246" t="s">
        <v>1200</v>
      </c>
      <c r="G143" s="127" t="s">
        <v>1201</v>
      </c>
      <c r="H143" s="297" t="s">
        <v>1202</v>
      </c>
      <c r="I143" s="127" t="s">
        <v>19096</v>
      </c>
    </row>
    <row r="144" spans="1:9" ht="57">
      <c r="A144" s="127" t="str">
        <f t="shared" ref="A144:A177" si="6">B144&amp;C144</f>
        <v>Declaration</v>
      </c>
      <c r="B144" s="127" t="s">
        <v>1008</v>
      </c>
      <c r="D144" s="127" t="s">
        <v>1203</v>
      </c>
      <c r="E144" s="245" t="s">
        <v>1204</v>
      </c>
      <c r="F144" s="266" t="s">
        <v>1205</v>
      </c>
      <c r="G144" s="127" t="s">
        <v>1206</v>
      </c>
      <c r="H144" s="297" t="s">
        <v>1207</v>
      </c>
      <c r="I144" s="127"/>
    </row>
    <row r="145" spans="1:9" ht="85.5">
      <c r="A145" s="127" t="str">
        <f t="shared" si="6"/>
        <v>DeclarationB73</v>
      </c>
      <c r="B145" s="127" t="s">
        <v>1008</v>
      </c>
      <c r="C145" s="127" t="s">
        <v>1208</v>
      </c>
      <c r="D145" s="127" t="s">
        <v>1209</v>
      </c>
      <c r="E145" s="249" t="s">
        <v>1210</v>
      </c>
      <c r="F145" s="246" t="s">
        <v>1211</v>
      </c>
      <c r="G145" s="127" t="s">
        <v>1212</v>
      </c>
      <c r="H145" s="297" t="s">
        <v>1213</v>
      </c>
      <c r="I145" s="127" t="s">
        <v>19097</v>
      </c>
    </row>
    <row r="146" spans="1:9" ht="54">
      <c r="A146" s="127" t="str">
        <f t="shared" si="6"/>
        <v>DeclarationB77</v>
      </c>
      <c r="B146" s="127" t="s">
        <v>1008</v>
      </c>
      <c r="C146" s="127" t="s">
        <v>1214</v>
      </c>
      <c r="D146" s="127" t="s">
        <v>1215</v>
      </c>
      <c r="E146" s="245" t="s">
        <v>12699</v>
      </c>
      <c r="F146" s="246" t="s">
        <v>1216</v>
      </c>
      <c r="G146" s="127" t="s">
        <v>1217</v>
      </c>
      <c r="H146" s="303" t="s">
        <v>1218</v>
      </c>
      <c r="I146" s="127" t="s">
        <v>19089</v>
      </c>
    </row>
    <row r="147" spans="1:9" ht="42.75">
      <c r="A147" s="127" t="str">
        <f t="shared" si="6"/>
        <v>DeclarationB79</v>
      </c>
      <c r="B147" s="127" t="s">
        <v>1008</v>
      </c>
      <c r="C147" s="127" t="s">
        <v>1219</v>
      </c>
      <c r="D147" s="127" t="s">
        <v>1220</v>
      </c>
      <c r="E147" s="249" t="s">
        <v>1221</v>
      </c>
      <c r="F147" s="291" t="s">
        <v>1222</v>
      </c>
      <c r="G147" s="127" t="s">
        <v>1223</v>
      </c>
      <c r="H147" s="297" t="s">
        <v>1224</v>
      </c>
      <c r="I147" s="127" t="s">
        <v>19094</v>
      </c>
    </row>
    <row r="148" spans="1:9" ht="42.75">
      <c r="A148" s="127" t="str">
        <f t="shared" si="6"/>
        <v>DeclarationB81</v>
      </c>
      <c r="B148" s="127" t="s">
        <v>1008</v>
      </c>
      <c r="C148" s="127" t="s">
        <v>1225</v>
      </c>
      <c r="D148" s="127" t="s">
        <v>1226</v>
      </c>
      <c r="E148" s="245" t="s">
        <v>12700</v>
      </c>
      <c r="F148" s="246" t="s">
        <v>1227</v>
      </c>
      <c r="G148" s="127" t="s">
        <v>1228</v>
      </c>
      <c r="H148" s="297" t="s">
        <v>1229</v>
      </c>
      <c r="I148" s="127" t="s">
        <v>19093</v>
      </c>
    </row>
    <row r="149" spans="1:9" ht="28.5">
      <c r="A149" s="127" t="str">
        <f t="shared" si="6"/>
        <v>DeclarationB83</v>
      </c>
      <c r="B149" s="127" t="s">
        <v>1008</v>
      </c>
      <c r="C149" s="127" t="s">
        <v>1230</v>
      </c>
      <c r="D149" s="127" t="s">
        <v>1231</v>
      </c>
      <c r="E149" s="245" t="s">
        <v>1232</v>
      </c>
      <c r="F149" s="246" t="s">
        <v>1233</v>
      </c>
      <c r="G149" s="127" t="s">
        <v>1234</v>
      </c>
      <c r="H149" s="303" t="s">
        <v>1235</v>
      </c>
      <c r="I149" s="127" t="s">
        <v>19092</v>
      </c>
    </row>
    <row r="150" spans="1:9" ht="28.5">
      <c r="A150" s="127" t="str">
        <f t="shared" si="6"/>
        <v>DeclarationD25</v>
      </c>
      <c r="B150" s="127" t="s">
        <v>1008</v>
      </c>
      <c r="C150" s="127" t="s">
        <v>1236</v>
      </c>
      <c r="D150" s="127" t="s">
        <v>1237</v>
      </c>
      <c r="E150" s="245" t="s">
        <v>1238</v>
      </c>
      <c r="F150" s="246" t="s">
        <v>1238</v>
      </c>
      <c r="G150" s="127" t="s">
        <v>1239</v>
      </c>
      <c r="H150" s="297" t="s">
        <v>1240</v>
      </c>
      <c r="I150" s="127" t="s">
        <v>19102</v>
      </c>
    </row>
    <row r="151" spans="1:9" ht="28.5">
      <c r="A151" s="127" t="str">
        <f t="shared" si="6"/>
        <v>DeclarationB68</v>
      </c>
      <c r="B151" s="127" t="s">
        <v>1008</v>
      </c>
      <c r="C151" s="127" t="s">
        <v>1241</v>
      </c>
      <c r="D151" s="127" t="s">
        <v>1242</v>
      </c>
      <c r="E151" s="245" t="s">
        <v>1243</v>
      </c>
      <c r="F151" s="246" t="s">
        <v>1244</v>
      </c>
      <c r="G151" s="127" t="s">
        <v>1245</v>
      </c>
      <c r="H151" s="297" t="s">
        <v>1242</v>
      </c>
      <c r="I151" s="127" t="s">
        <v>19103</v>
      </c>
    </row>
    <row r="152" spans="1:9" ht="28.5">
      <c r="A152" s="127" t="str">
        <f t="shared" si="6"/>
        <v>DeclarationG25</v>
      </c>
      <c r="B152" s="127" t="s">
        <v>1008</v>
      </c>
      <c r="C152" s="127" t="s">
        <v>1246</v>
      </c>
      <c r="D152" s="127" t="s">
        <v>1247</v>
      </c>
      <c r="E152" s="245" t="s">
        <v>1248</v>
      </c>
      <c r="F152" s="246" t="s">
        <v>1249</v>
      </c>
      <c r="G152" s="127" t="s">
        <v>1250</v>
      </c>
      <c r="H152" s="297" t="s">
        <v>1251</v>
      </c>
      <c r="I152" s="189" t="s">
        <v>19104</v>
      </c>
    </row>
    <row r="153" spans="1:9" ht="28.5">
      <c r="A153" s="127" t="str">
        <f t="shared" si="6"/>
        <v>DeclarationB26</v>
      </c>
      <c r="B153" s="127" t="s">
        <v>1008</v>
      </c>
      <c r="C153" s="127" t="s">
        <v>1252</v>
      </c>
      <c r="D153" s="127" t="s">
        <v>43</v>
      </c>
      <c r="E153" s="245" t="s">
        <v>1253</v>
      </c>
      <c r="F153" s="246" t="s">
        <v>1254</v>
      </c>
      <c r="G153" s="127" t="s">
        <v>1255</v>
      </c>
      <c r="H153" s="297" t="s">
        <v>43</v>
      </c>
      <c r="I153" s="189" t="s">
        <v>43</v>
      </c>
    </row>
    <row r="154" spans="1:9" ht="28.5">
      <c r="A154" s="127" t="str">
        <f t="shared" si="6"/>
        <v>DeclarationB27</v>
      </c>
      <c r="B154" s="127" t="s">
        <v>1008</v>
      </c>
      <c r="C154" s="127" t="s">
        <v>1256</v>
      </c>
      <c r="D154" s="127" t="s">
        <v>44</v>
      </c>
      <c r="E154" s="245" t="s">
        <v>12673</v>
      </c>
      <c r="F154" s="267" t="s">
        <v>1257</v>
      </c>
      <c r="G154" t="s">
        <v>12672</v>
      </c>
      <c r="H154" s="297" t="s">
        <v>44</v>
      </c>
      <c r="I154" s="189" t="s">
        <v>19105</v>
      </c>
    </row>
    <row r="155" spans="1:9" ht="28.5">
      <c r="A155" s="127" t="str">
        <f t="shared" si="6"/>
        <v>DeclarationB28</v>
      </c>
      <c r="B155" s="127" t="s">
        <v>1008</v>
      </c>
      <c r="C155" s="127" t="s">
        <v>1258</v>
      </c>
      <c r="G155"/>
      <c r="H155" s="297"/>
    </row>
    <row r="156" spans="1:9" ht="28.5">
      <c r="A156" s="127" t="str">
        <f t="shared" si="6"/>
        <v>DeclarationB29</v>
      </c>
      <c r="B156" s="127" t="s">
        <v>1008</v>
      </c>
      <c r="C156" s="127" t="s">
        <v>1259</v>
      </c>
      <c r="G156"/>
      <c r="H156" s="297"/>
    </row>
    <row r="157" spans="1:9" ht="28.5">
      <c r="A157" s="127" t="str">
        <f t="shared" si="6"/>
        <v>DeclarationB32</v>
      </c>
      <c r="B157" s="127" t="s">
        <v>1008</v>
      </c>
      <c r="C157" s="127" t="s">
        <v>1260</v>
      </c>
      <c r="D157" s="127" t="s">
        <v>43</v>
      </c>
      <c r="E157" s="245" t="s">
        <v>1253</v>
      </c>
      <c r="F157" s="246" t="s">
        <v>1254</v>
      </c>
      <c r="G157" s="127" t="s">
        <v>1255</v>
      </c>
      <c r="H157" s="297" t="s">
        <v>43</v>
      </c>
      <c r="I157" s="189" t="s">
        <v>43</v>
      </c>
    </row>
    <row r="158" spans="1:9" ht="28.5">
      <c r="A158" s="127" t="str">
        <f t="shared" si="6"/>
        <v>DeclarationB33</v>
      </c>
      <c r="B158" s="127" t="s">
        <v>1008</v>
      </c>
      <c r="C158" s="127" t="s">
        <v>1261</v>
      </c>
      <c r="D158" s="127" t="s">
        <v>44</v>
      </c>
      <c r="E158" s="245" t="s">
        <v>12673</v>
      </c>
      <c r="F158" s="267" t="s">
        <v>1257</v>
      </c>
      <c r="G158" t="s">
        <v>12672</v>
      </c>
      <c r="H158" s="297" t="s">
        <v>44</v>
      </c>
      <c r="I158" s="189" t="s">
        <v>19105</v>
      </c>
    </row>
    <row r="159" spans="1:9" ht="28.5">
      <c r="A159" s="127" t="str">
        <f t="shared" si="6"/>
        <v>DeclarationB34</v>
      </c>
      <c r="B159" s="127" t="s">
        <v>1008</v>
      </c>
      <c r="C159" s="127" t="s">
        <v>1262</v>
      </c>
      <c r="G159"/>
      <c r="H159" s="297"/>
    </row>
    <row r="160" spans="1:9" ht="28.5">
      <c r="A160" s="127" t="str">
        <f t="shared" si="6"/>
        <v>DeclarationB35</v>
      </c>
      <c r="B160" s="127" t="s">
        <v>1008</v>
      </c>
      <c r="C160" s="127" t="s">
        <v>1263</v>
      </c>
      <c r="G160"/>
      <c r="H160" s="297"/>
    </row>
    <row r="161" spans="1:9" ht="28.5">
      <c r="A161" s="127" t="str">
        <f t="shared" ref="A161:A164" si="7">B161&amp;C161</f>
        <v>DeclarationB38</v>
      </c>
      <c r="B161" s="127" t="s">
        <v>1008</v>
      </c>
      <c r="C161" s="127" t="s">
        <v>1264</v>
      </c>
      <c r="D161" s="127" t="s">
        <v>43</v>
      </c>
      <c r="E161" s="245" t="s">
        <v>1253</v>
      </c>
      <c r="F161" s="246" t="s">
        <v>1254</v>
      </c>
      <c r="G161" s="127" t="s">
        <v>1255</v>
      </c>
      <c r="H161" s="297" t="s">
        <v>43</v>
      </c>
      <c r="I161" s="189" t="s">
        <v>43</v>
      </c>
    </row>
    <row r="162" spans="1:9" ht="28.5">
      <c r="A162" s="127" t="str">
        <f t="shared" si="7"/>
        <v>DeclarationB39</v>
      </c>
      <c r="B162" s="127" t="s">
        <v>1008</v>
      </c>
      <c r="C162" s="127" t="s">
        <v>1265</v>
      </c>
      <c r="D162" s="127" t="s">
        <v>44</v>
      </c>
      <c r="E162" s="245" t="s">
        <v>12673</v>
      </c>
      <c r="F162" s="267" t="s">
        <v>1257</v>
      </c>
      <c r="G162" t="s">
        <v>12672</v>
      </c>
      <c r="H162" s="297" t="s">
        <v>44</v>
      </c>
      <c r="I162" s="189" t="s">
        <v>19105</v>
      </c>
    </row>
    <row r="163" spans="1:9" ht="28.5">
      <c r="A163" s="127" t="str">
        <f t="shared" si="7"/>
        <v>DeclarationB40</v>
      </c>
      <c r="B163" s="127" t="s">
        <v>1008</v>
      </c>
      <c r="C163" s="127" t="s">
        <v>1266</v>
      </c>
      <c r="G163"/>
      <c r="H163" s="297"/>
    </row>
    <row r="164" spans="1:9" ht="28.5">
      <c r="A164" s="127" t="str">
        <f t="shared" si="7"/>
        <v>DeclarationB41</v>
      </c>
      <c r="B164" s="127" t="s">
        <v>1008</v>
      </c>
      <c r="C164" s="127" t="s">
        <v>1267</v>
      </c>
      <c r="G164"/>
      <c r="H164" s="297"/>
    </row>
    <row r="165" spans="1:9">
      <c r="A165" s="127" t="str">
        <f t="shared" si="6"/>
        <v>DeclarationAth</v>
      </c>
      <c r="B165" s="127" t="s">
        <v>1008</v>
      </c>
      <c r="C165" s="127" t="s">
        <v>1268</v>
      </c>
      <c r="D165" s="127" t="s">
        <v>1269</v>
      </c>
      <c r="E165" s="245" t="s">
        <v>1270</v>
      </c>
      <c r="F165" s="246" t="s">
        <v>1271</v>
      </c>
      <c r="G165" s="127" t="s">
        <v>1272</v>
      </c>
      <c r="H165" s="297" t="s">
        <v>1273</v>
      </c>
      <c r="I165" s="189" t="s">
        <v>19106</v>
      </c>
    </row>
    <row r="166" spans="1:9" ht="28.5">
      <c r="A166" s="127" t="str">
        <f t="shared" si="6"/>
        <v>DeclarationB86</v>
      </c>
      <c r="B166" s="127" t="s">
        <v>1008</v>
      </c>
      <c r="C166" s="127" t="s">
        <v>1274</v>
      </c>
      <c r="D166" s="127" t="s">
        <v>25</v>
      </c>
      <c r="E166" s="245" t="s">
        <v>1275</v>
      </c>
      <c r="F166" s="246" t="s">
        <v>1276</v>
      </c>
      <c r="G166" s="127" t="s">
        <v>1277</v>
      </c>
      <c r="H166" s="297" t="s">
        <v>1278</v>
      </c>
      <c r="I166" s="189" t="s">
        <v>19107</v>
      </c>
    </row>
    <row r="167" spans="1:9" ht="28.5">
      <c r="A167" s="127" t="str">
        <f t="shared" si="6"/>
        <v>DeclarationB87</v>
      </c>
      <c r="B167" s="127" t="s">
        <v>1008</v>
      </c>
      <c r="C167" s="127" t="s">
        <v>1279</v>
      </c>
      <c r="D167" s="127" t="s">
        <v>22</v>
      </c>
      <c r="E167" s="245" t="s">
        <v>1280</v>
      </c>
      <c r="F167" s="246" t="s">
        <v>1281</v>
      </c>
      <c r="G167" s="127" t="s">
        <v>1282</v>
      </c>
      <c r="H167" s="297" t="s">
        <v>22</v>
      </c>
      <c r="I167" s="189" t="s">
        <v>19108</v>
      </c>
    </row>
    <row r="168" spans="1:9" ht="28.5">
      <c r="A168" s="127" t="str">
        <f t="shared" si="6"/>
        <v>DeclarationB88</v>
      </c>
      <c r="B168" s="127" t="s">
        <v>1008</v>
      </c>
      <c r="C168" s="127" t="s">
        <v>1283</v>
      </c>
      <c r="D168" s="127" t="s">
        <v>26</v>
      </c>
      <c r="E168" s="245" t="s">
        <v>1284</v>
      </c>
      <c r="F168" s="246" t="s">
        <v>1285</v>
      </c>
      <c r="G168" s="127" t="s">
        <v>1286</v>
      </c>
      <c r="H168" s="297" t="s">
        <v>1287</v>
      </c>
      <c r="I168" s="189" t="s">
        <v>19109</v>
      </c>
    </row>
    <row r="169" spans="1:9" ht="28.5">
      <c r="A169" s="127" t="str">
        <f t="shared" si="6"/>
        <v>DeclarationB89</v>
      </c>
      <c r="B169" s="127" t="s">
        <v>1008</v>
      </c>
      <c r="C169" s="127" t="s">
        <v>1288</v>
      </c>
      <c r="D169" s="268">
        <v>1</v>
      </c>
      <c r="E169" s="268">
        <v>1</v>
      </c>
      <c r="F169" s="269">
        <v>1</v>
      </c>
      <c r="G169" s="268">
        <v>1</v>
      </c>
      <c r="H169" s="297" t="s">
        <v>1289</v>
      </c>
      <c r="I169" s="313">
        <v>1</v>
      </c>
    </row>
    <row r="170" spans="1:9" ht="28.5">
      <c r="A170" s="127" t="str">
        <f t="shared" si="6"/>
        <v>DeclarationB90</v>
      </c>
      <c r="B170" s="127" t="s">
        <v>1008</v>
      </c>
      <c r="C170" s="127" t="s">
        <v>1290</v>
      </c>
      <c r="D170" s="270" t="s">
        <v>29</v>
      </c>
      <c r="E170" s="271" t="s">
        <v>1291</v>
      </c>
      <c r="F170" s="295" t="s">
        <v>1292</v>
      </c>
      <c r="G170" s="272" t="s">
        <v>1293</v>
      </c>
      <c r="H170" s="299" t="s">
        <v>1294</v>
      </c>
      <c r="I170" s="189" t="s">
        <v>19110</v>
      </c>
    </row>
    <row r="171" spans="1:9" ht="28.5">
      <c r="A171" s="127" t="str">
        <f t="shared" si="6"/>
        <v>DeclarationB91</v>
      </c>
      <c r="B171" s="127" t="s">
        <v>1008</v>
      </c>
      <c r="C171" s="127" t="s">
        <v>1295</v>
      </c>
      <c r="D171" s="270" t="s">
        <v>30</v>
      </c>
      <c r="E171" s="271" t="s">
        <v>1296</v>
      </c>
      <c r="F171" s="295" t="s">
        <v>1297</v>
      </c>
      <c r="G171" s="272" t="s">
        <v>1298</v>
      </c>
      <c r="H171" s="299" t="s">
        <v>1299</v>
      </c>
      <c r="I171" s="189" t="s">
        <v>19111</v>
      </c>
    </row>
    <row r="172" spans="1:9" ht="28.5">
      <c r="A172" s="127" t="str">
        <f t="shared" si="6"/>
        <v>DeclarationB92</v>
      </c>
      <c r="B172" s="127" t="s">
        <v>1008</v>
      </c>
      <c r="C172" s="127" t="s">
        <v>1300</v>
      </c>
      <c r="D172" s="270" t="s">
        <v>31</v>
      </c>
      <c r="E172" s="271" t="s">
        <v>1301</v>
      </c>
      <c r="F172" s="295" t="s">
        <v>1302</v>
      </c>
      <c r="G172" s="272" t="s">
        <v>1303</v>
      </c>
      <c r="H172" s="299" t="s">
        <v>1304</v>
      </c>
      <c r="I172" s="189" t="s">
        <v>19112</v>
      </c>
    </row>
    <row r="173" spans="1:9" ht="28.5">
      <c r="A173" s="127" t="str">
        <f t="shared" si="6"/>
        <v>DeclarationB93</v>
      </c>
      <c r="B173" s="127" t="s">
        <v>1008</v>
      </c>
      <c r="C173" s="127" t="s">
        <v>1305</v>
      </c>
      <c r="D173" s="270" t="s">
        <v>32</v>
      </c>
      <c r="E173" s="271" t="s">
        <v>1306</v>
      </c>
      <c r="F173" s="295" t="s">
        <v>1307</v>
      </c>
      <c r="G173" s="272" t="s">
        <v>1308</v>
      </c>
      <c r="H173" s="299" t="s">
        <v>1309</v>
      </c>
      <c r="I173" s="189" t="s">
        <v>19113</v>
      </c>
    </row>
    <row r="174" spans="1:9" ht="28.5">
      <c r="A174" s="127" t="str">
        <f t="shared" si="6"/>
        <v>DeclarationB94</v>
      </c>
      <c r="B174" s="127" t="s">
        <v>1008</v>
      </c>
      <c r="C174" s="127" t="s">
        <v>1310</v>
      </c>
      <c r="D174" s="127" t="s">
        <v>33</v>
      </c>
      <c r="E174" s="245" t="s">
        <v>1311</v>
      </c>
      <c r="F174" s="246" t="s">
        <v>1312</v>
      </c>
      <c r="G174" s="127" t="s">
        <v>1313</v>
      </c>
      <c r="H174" s="297" t="s">
        <v>1314</v>
      </c>
      <c r="I174" s="189" t="s">
        <v>19114</v>
      </c>
    </row>
    <row r="175" spans="1:9" ht="28.5">
      <c r="A175" s="127" t="str">
        <f t="shared" si="6"/>
        <v>DeclarationB95</v>
      </c>
      <c r="B175" s="127" t="s">
        <v>1008</v>
      </c>
      <c r="C175" s="127" t="s">
        <v>1315</v>
      </c>
      <c r="D175" s="273" t="s">
        <v>1316</v>
      </c>
      <c r="E175" s="274" t="s">
        <v>1317</v>
      </c>
      <c r="F175" s="291" t="s">
        <v>1318</v>
      </c>
      <c r="G175" s="275" t="s">
        <v>1319</v>
      </c>
      <c r="H175" s="297" t="s">
        <v>1320</v>
      </c>
      <c r="I175" s="127" t="s">
        <v>19116</v>
      </c>
    </row>
    <row r="176" spans="1:9" ht="28.5">
      <c r="A176" s="127" t="str">
        <f t="shared" si="6"/>
        <v>DeclarationB96</v>
      </c>
      <c r="B176" s="127" t="s">
        <v>1008</v>
      </c>
      <c r="C176" s="127" t="s">
        <v>1321</v>
      </c>
      <c r="D176" s="273" t="s">
        <v>1322</v>
      </c>
      <c r="E176" s="265" t="s">
        <v>1323</v>
      </c>
      <c r="F176" s="291" t="s">
        <v>1324</v>
      </c>
      <c r="G176" s="276" t="s">
        <v>1325</v>
      </c>
      <c r="H176" s="297" t="s">
        <v>1326</v>
      </c>
      <c r="I176" s="127" t="s">
        <v>19115</v>
      </c>
    </row>
    <row r="177" spans="1:9" ht="28.5">
      <c r="A177" s="127" t="str">
        <f t="shared" si="6"/>
        <v>DeclarationB97</v>
      </c>
      <c r="B177" s="127" t="s">
        <v>1008</v>
      </c>
      <c r="C177" s="127" t="s">
        <v>1327</v>
      </c>
      <c r="D177" s="273" t="s">
        <v>22</v>
      </c>
      <c r="E177" s="265" t="s">
        <v>1280</v>
      </c>
      <c r="F177" s="291" t="s">
        <v>1281</v>
      </c>
      <c r="G177" s="277" t="s">
        <v>1282</v>
      </c>
      <c r="H177" s="297" t="s">
        <v>1328</v>
      </c>
      <c r="I177" s="127" t="s">
        <v>19108</v>
      </c>
    </row>
    <row r="178" spans="1:9" ht="409.5">
      <c r="A178" s="127" t="str">
        <f t="shared" ref="A178:A237" si="8">B178&amp;C178</f>
        <v>Smelter Look-upA1</v>
      </c>
      <c r="B178" s="127" t="s">
        <v>1329</v>
      </c>
      <c r="C178" s="127" t="s">
        <v>381</v>
      </c>
      <c r="D178" s="127" t="s">
        <v>1330</v>
      </c>
      <c r="E178" s="245" t="s">
        <v>1331</v>
      </c>
      <c r="F178" s="291" t="s">
        <v>1332</v>
      </c>
      <c r="G178" s="127" t="s">
        <v>1333</v>
      </c>
      <c r="H178" s="297" t="s">
        <v>1334</v>
      </c>
      <c r="I178" s="127" t="s">
        <v>19117</v>
      </c>
    </row>
    <row r="179" spans="1:9" ht="28.5">
      <c r="A179" s="127" t="str">
        <f t="shared" si="8"/>
        <v>Smelter Look-upA4</v>
      </c>
      <c r="B179" s="127" t="s">
        <v>1329</v>
      </c>
      <c r="C179" s="127" t="s">
        <v>1335</v>
      </c>
      <c r="D179" s="127" t="s">
        <v>1336</v>
      </c>
      <c r="E179" s="278"/>
      <c r="F179" s="246" t="s">
        <v>1337</v>
      </c>
      <c r="G179" s="127" t="s">
        <v>1338</v>
      </c>
      <c r="H179" s="297" t="s">
        <v>1339</v>
      </c>
      <c r="I179" s="189" t="s">
        <v>19118</v>
      </c>
    </row>
    <row r="180" spans="1:9" ht="28.5">
      <c r="A180" s="127" t="str">
        <f t="shared" si="8"/>
        <v>Smelter Look-upB4</v>
      </c>
      <c r="B180" s="127" t="s">
        <v>1329</v>
      </c>
      <c r="C180" s="127" t="s">
        <v>785</v>
      </c>
      <c r="D180" s="127" t="s">
        <v>1340</v>
      </c>
      <c r="E180" s="294" t="s">
        <v>1341</v>
      </c>
      <c r="F180" s="291" t="s">
        <v>1342</v>
      </c>
      <c r="G180" s="127" t="s">
        <v>1343</v>
      </c>
      <c r="H180" s="297" t="s">
        <v>1344</v>
      </c>
      <c r="I180" s="189" t="s">
        <v>19119</v>
      </c>
    </row>
    <row r="181" spans="1:9" ht="28.5">
      <c r="A181" s="127" t="str">
        <f t="shared" si="8"/>
        <v>Smelter Look-up</v>
      </c>
      <c r="B181" s="127" t="s">
        <v>1329</v>
      </c>
      <c r="D181" s="127" t="s">
        <v>1345</v>
      </c>
      <c r="E181" s="278"/>
      <c r="F181" s="246" t="s">
        <v>1346</v>
      </c>
      <c r="G181" s="127" t="s">
        <v>1347</v>
      </c>
      <c r="H181" s="297" t="s">
        <v>1348</v>
      </c>
      <c r="I181" s="189" t="s">
        <v>19120</v>
      </c>
    </row>
    <row r="182" spans="1:9" ht="28.5">
      <c r="A182" s="127" t="str">
        <f t="shared" si="8"/>
        <v>Smelter Look-upC4</v>
      </c>
      <c r="B182" s="127" t="s">
        <v>1329</v>
      </c>
      <c r="C182" s="127" t="s">
        <v>900</v>
      </c>
      <c r="D182" s="127" t="s">
        <v>1349</v>
      </c>
      <c r="E182" s="278" t="s">
        <v>1350</v>
      </c>
      <c r="F182" s="246" t="s">
        <v>1351</v>
      </c>
      <c r="G182" s="127" t="s">
        <v>1352</v>
      </c>
      <c r="H182" s="297" t="s">
        <v>1353</v>
      </c>
      <c r="I182" s="189" t="s">
        <v>19121</v>
      </c>
    </row>
    <row r="183" spans="1:9" ht="28.5">
      <c r="A183" s="127" t="str">
        <f t="shared" si="8"/>
        <v>Smelter Look-upD4</v>
      </c>
      <c r="B183" s="127" t="s">
        <v>1329</v>
      </c>
      <c r="C183" s="127" t="s">
        <v>1354</v>
      </c>
      <c r="D183" s="127" t="s">
        <v>1355</v>
      </c>
      <c r="E183" s="278"/>
      <c r="F183" s="246" t="s">
        <v>1356</v>
      </c>
      <c r="G183" s="127" t="s">
        <v>1357</v>
      </c>
      <c r="H183" s="297" t="s">
        <v>1358</v>
      </c>
      <c r="I183" s="189" t="s">
        <v>19122</v>
      </c>
    </row>
    <row r="184" spans="1:9" ht="28.5">
      <c r="A184" s="127" t="str">
        <f t="shared" si="8"/>
        <v>Smelter Look-upE4</v>
      </c>
      <c r="B184" s="127" t="s">
        <v>1329</v>
      </c>
      <c r="C184" s="127" t="s">
        <v>1359</v>
      </c>
      <c r="D184" s="127" t="s">
        <v>1360</v>
      </c>
      <c r="E184" s="294" t="s">
        <v>1361</v>
      </c>
      <c r="F184" s="291" t="s">
        <v>1362</v>
      </c>
      <c r="G184" s="127" t="s">
        <v>1363</v>
      </c>
      <c r="H184" s="297" t="s">
        <v>1364</v>
      </c>
      <c r="I184" s="189" t="s">
        <v>19123</v>
      </c>
    </row>
    <row r="185" spans="1:9" ht="28.5">
      <c r="A185" s="127" t="str">
        <f t="shared" si="8"/>
        <v>Smelter Look-upF4</v>
      </c>
      <c r="B185" s="127" t="s">
        <v>1329</v>
      </c>
      <c r="C185" s="127" t="s">
        <v>1365</v>
      </c>
      <c r="D185" s="127" t="s">
        <v>1366</v>
      </c>
      <c r="E185" s="245" t="s">
        <v>1367</v>
      </c>
      <c r="F185" s="246" t="s">
        <v>1368</v>
      </c>
      <c r="G185" s="127" t="s">
        <v>1369</v>
      </c>
      <c r="H185" s="297" t="s">
        <v>1370</v>
      </c>
      <c r="I185" s="189" t="s">
        <v>19124</v>
      </c>
    </row>
    <row r="186" spans="1:9" ht="28.5">
      <c r="A186" s="127" t="str">
        <f t="shared" si="8"/>
        <v>Smelter Look-upG4</v>
      </c>
      <c r="B186" s="127" t="s">
        <v>1329</v>
      </c>
      <c r="C186" s="127" t="s">
        <v>1371</v>
      </c>
      <c r="D186" s="127" t="s">
        <v>1372</v>
      </c>
      <c r="E186" s="245" t="s">
        <v>1373</v>
      </c>
      <c r="F186" s="246" t="s">
        <v>1374</v>
      </c>
      <c r="G186" s="127" t="s">
        <v>1375</v>
      </c>
      <c r="H186" s="297" t="s">
        <v>1376</v>
      </c>
      <c r="I186" s="189" t="s">
        <v>19125</v>
      </c>
    </row>
    <row r="187" spans="1:9" ht="28.5">
      <c r="A187" s="127" t="str">
        <f t="shared" si="8"/>
        <v>Smelter Look-upH4</v>
      </c>
      <c r="B187" s="127" t="s">
        <v>1329</v>
      </c>
      <c r="C187" s="127" t="s">
        <v>1377</v>
      </c>
      <c r="D187" s="127" t="s">
        <v>1378</v>
      </c>
      <c r="E187" s="245" t="s">
        <v>1379</v>
      </c>
      <c r="F187" s="246" t="s">
        <v>1380</v>
      </c>
      <c r="G187" s="127" t="s">
        <v>1381</v>
      </c>
      <c r="H187" s="297" t="s">
        <v>1382</v>
      </c>
      <c r="I187" s="189" t="s">
        <v>19126</v>
      </c>
    </row>
    <row r="188" spans="1:9" ht="28.5">
      <c r="A188" s="127" t="str">
        <f t="shared" si="8"/>
        <v>Smelter Look-upI4</v>
      </c>
      <c r="B188" s="127" t="s">
        <v>1329</v>
      </c>
      <c r="C188" s="127" t="s">
        <v>1027</v>
      </c>
      <c r="D188" s="127" t="s">
        <v>1383</v>
      </c>
      <c r="E188" s="245" t="s">
        <v>1384</v>
      </c>
      <c r="F188" s="246" t="s">
        <v>1385</v>
      </c>
      <c r="G188" s="127" t="s">
        <v>1386</v>
      </c>
      <c r="H188" s="297" t="s">
        <v>1387</v>
      </c>
      <c r="I188" s="189" t="s">
        <v>19127</v>
      </c>
    </row>
    <row r="189" spans="1:9">
      <c r="A189" s="127" t="s">
        <v>1388</v>
      </c>
      <c r="B189" s="127" t="s">
        <v>1389</v>
      </c>
      <c r="C189" s="127" t="s">
        <v>1335</v>
      </c>
      <c r="D189" s="127" t="s">
        <v>1390</v>
      </c>
      <c r="E189" s="245" t="s">
        <v>1391</v>
      </c>
      <c r="F189" s="246" t="s">
        <v>1392</v>
      </c>
      <c r="G189" s="127" t="s">
        <v>1393</v>
      </c>
      <c r="H189" s="297" t="s">
        <v>1394</v>
      </c>
      <c r="I189" s="189" t="s">
        <v>19128</v>
      </c>
    </row>
    <row r="190" spans="1:9">
      <c r="A190" s="127" t="str">
        <f t="shared" si="8"/>
        <v>Smelter ListB4</v>
      </c>
      <c r="B190" s="127" t="s">
        <v>1389</v>
      </c>
      <c r="C190" s="127" t="s">
        <v>785</v>
      </c>
      <c r="D190" s="127" t="s">
        <v>1395</v>
      </c>
      <c r="E190" s="245" t="s">
        <v>1396</v>
      </c>
      <c r="F190" s="246" t="s">
        <v>1397</v>
      </c>
      <c r="G190" s="127" t="s">
        <v>1398</v>
      </c>
      <c r="H190" s="297" t="s">
        <v>1399</v>
      </c>
      <c r="I190" s="189" t="s">
        <v>19129</v>
      </c>
    </row>
    <row r="191" spans="1:9" ht="28.5">
      <c r="A191" s="127" t="str">
        <f t="shared" si="8"/>
        <v>Smelter ListC4</v>
      </c>
      <c r="B191" s="127" t="s">
        <v>1389</v>
      </c>
      <c r="C191" s="127" t="s">
        <v>900</v>
      </c>
      <c r="D191" s="127" t="s">
        <v>1340</v>
      </c>
      <c r="E191" s="294" t="s">
        <v>1341</v>
      </c>
      <c r="F191" s="291" t="s">
        <v>1342</v>
      </c>
      <c r="G191" s="127" t="s">
        <v>1343</v>
      </c>
      <c r="H191" s="297" t="s">
        <v>1344</v>
      </c>
      <c r="I191" s="189" t="s">
        <v>19119</v>
      </c>
    </row>
    <row r="192" spans="1:9" ht="28.5">
      <c r="A192" s="127" t="str">
        <f t="shared" si="8"/>
        <v>Smelter ListD4</v>
      </c>
      <c r="B192" s="127" t="s">
        <v>1389</v>
      </c>
      <c r="C192" s="127" t="s">
        <v>1354</v>
      </c>
      <c r="D192" s="279" t="s">
        <v>1400</v>
      </c>
      <c r="E192" s="294" t="s">
        <v>1401</v>
      </c>
      <c r="F192" s="291" t="s">
        <v>1402</v>
      </c>
      <c r="G192" s="279" t="s">
        <v>1403</v>
      </c>
      <c r="H192" s="297" t="s">
        <v>1404</v>
      </c>
      <c r="I192" s="189" t="s">
        <v>19130</v>
      </c>
    </row>
    <row r="193" spans="1:9" ht="15.75">
      <c r="A193" s="127" t="str">
        <f t="shared" si="8"/>
        <v>Smelter ListE4</v>
      </c>
      <c r="B193" s="127" t="s">
        <v>1389</v>
      </c>
      <c r="C193" s="127" t="s">
        <v>1359</v>
      </c>
      <c r="D193" s="127" t="s">
        <v>1405</v>
      </c>
      <c r="E193" s="245" t="s">
        <v>1406</v>
      </c>
      <c r="F193" s="246" t="s">
        <v>1407</v>
      </c>
      <c r="G193" s="127" t="s">
        <v>1408</v>
      </c>
      <c r="H193" s="297" t="s">
        <v>1409</v>
      </c>
      <c r="I193" s="189" t="s">
        <v>19131</v>
      </c>
    </row>
    <row r="194" spans="1:9" ht="28.5">
      <c r="A194" s="127" t="str">
        <f t="shared" si="8"/>
        <v>Smelter ListH4</v>
      </c>
      <c r="B194" s="127" t="s">
        <v>1389</v>
      </c>
      <c r="C194" s="127" t="s">
        <v>1377</v>
      </c>
      <c r="D194" s="127" t="s">
        <v>1372</v>
      </c>
      <c r="E194" s="245" t="s">
        <v>1373</v>
      </c>
      <c r="F194" s="246" t="s">
        <v>1374</v>
      </c>
      <c r="G194" s="127" t="s">
        <v>1375</v>
      </c>
      <c r="H194" s="297" t="s">
        <v>1376</v>
      </c>
      <c r="I194" s="189" t="s">
        <v>19125</v>
      </c>
    </row>
    <row r="195" spans="1:9">
      <c r="A195" s="127" t="str">
        <f t="shared" si="8"/>
        <v>Smelter ListI4</v>
      </c>
      <c r="B195" s="127" t="s">
        <v>1389</v>
      </c>
      <c r="C195" s="127" t="s">
        <v>1027</v>
      </c>
      <c r="D195" s="127" t="s">
        <v>1378</v>
      </c>
      <c r="E195" s="245" t="s">
        <v>1379</v>
      </c>
      <c r="F195" s="246" t="s">
        <v>1380</v>
      </c>
      <c r="G195" s="127" t="s">
        <v>1381</v>
      </c>
      <c r="H195" s="297" t="s">
        <v>1382</v>
      </c>
      <c r="I195" s="189" t="s">
        <v>19126</v>
      </c>
    </row>
    <row r="196" spans="1:9">
      <c r="A196" s="127" t="str">
        <f t="shared" si="8"/>
        <v>Smelter ListJ4</v>
      </c>
      <c r="B196" s="127" t="s">
        <v>1389</v>
      </c>
      <c r="C196" s="127" t="s">
        <v>1410</v>
      </c>
      <c r="D196" s="127" t="s">
        <v>1383</v>
      </c>
      <c r="E196" s="245" t="s">
        <v>1384</v>
      </c>
      <c r="F196" s="246" t="s">
        <v>1385</v>
      </c>
      <c r="G196" s="127" t="s">
        <v>1386</v>
      </c>
      <c r="H196" s="297" t="s">
        <v>1387</v>
      </c>
      <c r="I196" s="189" t="s">
        <v>19127</v>
      </c>
    </row>
    <row r="197" spans="1:9">
      <c r="A197" s="127" t="str">
        <f t="shared" si="8"/>
        <v>Smelter ListK4</v>
      </c>
      <c r="B197" s="127" t="s">
        <v>1389</v>
      </c>
      <c r="C197" s="127" t="s">
        <v>1411</v>
      </c>
      <c r="D197" s="127" t="s">
        <v>1412</v>
      </c>
      <c r="E197" s="245" t="s">
        <v>1413</v>
      </c>
      <c r="F197" s="246" t="s">
        <v>1414</v>
      </c>
      <c r="G197" s="127" t="s">
        <v>1415</v>
      </c>
      <c r="H197" s="297" t="s">
        <v>1416</v>
      </c>
      <c r="I197" s="189" t="s">
        <v>19132</v>
      </c>
    </row>
    <row r="198" spans="1:9">
      <c r="A198" s="127" t="str">
        <f t="shared" si="8"/>
        <v>Smelter ListL4</v>
      </c>
      <c r="B198" s="127" t="s">
        <v>1389</v>
      </c>
      <c r="C198" s="127" t="s">
        <v>1417</v>
      </c>
      <c r="D198" s="127" t="s">
        <v>1418</v>
      </c>
      <c r="E198" s="245" t="s">
        <v>1419</v>
      </c>
      <c r="F198" s="246" t="s">
        <v>1420</v>
      </c>
      <c r="G198" s="127" t="s">
        <v>1421</v>
      </c>
      <c r="H198" s="297" t="s">
        <v>1422</v>
      </c>
      <c r="I198" s="189" t="s">
        <v>19133</v>
      </c>
    </row>
    <row r="199" spans="1:9" ht="28.5">
      <c r="A199" s="127" t="str">
        <f t="shared" si="8"/>
        <v>Smelter ListM4</v>
      </c>
      <c r="B199" s="127" t="s">
        <v>1389</v>
      </c>
      <c r="C199" s="127" t="s">
        <v>1423</v>
      </c>
      <c r="D199" s="127" t="s">
        <v>1424</v>
      </c>
      <c r="E199" s="245" t="s">
        <v>1425</v>
      </c>
      <c r="F199" s="246" t="s">
        <v>1426</v>
      </c>
      <c r="G199" s="127" t="s">
        <v>1427</v>
      </c>
      <c r="H199" s="297" t="s">
        <v>1428</v>
      </c>
      <c r="I199" s="189" t="s">
        <v>19134</v>
      </c>
    </row>
    <row r="200" spans="1:9" ht="28.5">
      <c r="A200" s="127" t="str">
        <f t="shared" si="8"/>
        <v>Smelter ListN4</v>
      </c>
      <c r="B200" s="127" t="s">
        <v>1389</v>
      </c>
      <c r="C200" s="127" t="s">
        <v>1429</v>
      </c>
      <c r="D200" s="127" t="s">
        <v>1430</v>
      </c>
      <c r="E200" s="245" t="s">
        <v>1431</v>
      </c>
      <c r="F200" s="246" t="s">
        <v>1432</v>
      </c>
      <c r="G200" s="127" t="s">
        <v>1433</v>
      </c>
      <c r="H200" s="297" t="s">
        <v>1434</v>
      </c>
      <c r="I200" s="127" t="s">
        <v>19135</v>
      </c>
    </row>
    <row r="201" spans="1:9" ht="42.75">
      <c r="A201" s="127" t="str">
        <f t="shared" si="8"/>
        <v>Smelter ListO4</v>
      </c>
      <c r="B201" s="127" t="s">
        <v>1389</v>
      </c>
      <c r="C201" s="127" t="s">
        <v>1435</v>
      </c>
      <c r="D201" s="127" t="s">
        <v>1436</v>
      </c>
      <c r="E201" s="245" t="s">
        <v>1437</v>
      </c>
      <c r="F201" s="246" t="s">
        <v>1438</v>
      </c>
      <c r="G201" s="127" t="s">
        <v>1439</v>
      </c>
      <c r="H201" s="297" t="s">
        <v>1440</v>
      </c>
      <c r="I201" s="127" t="s">
        <v>19136</v>
      </c>
    </row>
    <row r="202" spans="1:9" ht="28.5">
      <c r="A202" s="127" t="str">
        <f t="shared" si="8"/>
        <v>Smelter ListP4</v>
      </c>
      <c r="B202" s="127" t="s">
        <v>1389</v>
      </c>
      <c r="C202" s="127" t="s">
        <v>1441</v>
      </c>
      <c r="D202" s="127" t="s">
        <v>1442</v>
      </c>
      <c r="E202" s="245" t="s">
        <v>1443</v>
      </c>
      <c r="F202" s="246" t="s">
        <v>1444</v>
      </c>
      <c r="G202" s="127" t="s">
        <v>1445</v>
      </c>
      <c r="H202" s="297" t="s">
        <v>1446</v>
      </c>
      <c r="I202" s="127" t="s">
        <v>19137</v>
      </c>
    </row>
    <row r="203" spans="1:9" ht="28.5">
      <c r="A203" s="127" t="str">
        <f t="shared" si="8"/>
        <v>Smelter ListQ4</v>
      </c>
      <c r="B203" s="127" t="s">
        <v>1389</v>
      </c>
      <c r="C203" s="127" t="s">
        <v>1447</v>
      </c>
      <c r="D203" s="127" t="s">
        <v>1247</v>
      </c>
      <c r="E203" s="245" t="s">
        <v>1248</v>
      </c>
      <c r="F203" s="246" t="s">
        <v>1249</v>
      </c>
      <c r="G203" s="127" t="s">
        <v>1250</v>
      </c>
      <c r="H203" s="297" t="s">
        <v>1251</v>
      </c>
      <c r="I203" s="127" t="s">
        <v>19104</v>
      </c>
    </row>
    <row r="204" spans="1:9" ht="28.5">
      <c r="A204" s="127" t="str">
        <f t="shared" si="8"/>
        <v>Smelter ListJ2</v>
      </c>
      <c r="B204" s="127" t="s">
        <v>1389</v>
      </c>
      <c r="C204" s="127" t="s">
        <v>1448</v>
      </c>
      <c r="D204" s="127" t="s">
        <v>1449</v>
      </c>
      <c r="E204" s="245" t="s">
        <v>1450</v>
      </c>
      <c r="F204" s="246" t="s">
        <v>1451</v>
      </c>
      <c r="G204" s="127" t="s">
        <v>1452</v>
      </c>
      <c r="H204" s="297" t="s">
        <v>1453</v>
      </c>
      <c r="I204" s="127" t="s">
        <v>19138</v>
      </c>
    </row>
    <row r="205" spans="1:9" ht="27">
      <c r="A205" s="127" t="str">
        <f t="shared" si="8"/>
        <v>Smelter ListB2</v>
      </c>
      <c r="B205" s="127" t="s">
        <v>1389</v>
      </c>
      <c r="C205" s="127" t="s">
        <v>774</v>
      </c>
      <c r="D205" s="280" t="s">
        <v>1454</v>
      </c>
      <c r="E205" s="245" t="s">
        <v>1455</v>
      </c>
      <c r="F205" s="246" t="s">
        <v>1456</v>
      </c>
      <c r="G205" s="280" t="s">
        <v>1457</v>
      </c>
      <c r="H205" s="297" t="s">
        <v>1458</v>
      </c>
      <c r="I205" s="127" t="s">
        <v>19139</v>
      </c>
    </row>
    <row r="206" spans="1:9" ht="409.5">
      <c r="A206" s="127" t="str">
        <f>B206&amp;C206</f>
        <v>Smelter ListB3</v>
      </c>
      <c r="B206" s="127" t="s">
        <v>1389</v>
      </c>
      <c r="C206" s="127" t="s">
        <v>779</v>
      </c>
      <c r="D206" s="280" t="s">
        <v>1459</v>
      </c>
      <c r="E206" s="296" t="s">
        <v>1460</v>
      </c>
      <c r="F206" s="291" t="s">
        <v>1461</v>
      </c>
      <c r="G206" s="281" t="s">
        <v>1462</v>
      </c>
      <c r="H206" s="297" t="s">
        <v>1463</v>
      </c>
      <c r="I206" s="127" t="s">
        <v>19140</v>
      </c>
    </row>
    <row r="207" spans="1:9">
      <c r="A207" s="127" t="str">
        <f t="shared" si="8"/>
        <v>Smelter ListF4</v>
      </c>
      <c r="B207" s="127" t="s">
        <v>1389</v>
      </c>
      <c r="C207" s="127" t="s">
        <v>1365</v>
      </c>
      <c r="D207" s="127" t="s">
        <v>1464</v>
      </c>
      <c r="E207" s="245" t="s">
        <v>1465</v>
      </c>
      <c r="F207" s="246" t="s">
        <v>885</v>
      </c>
      <c r="G207" s="127" t="s">
        <v>1466</v>
      </c>
      <c r="H207" s="297" t="s">
        <v>1467</v>
      </c>
      <c r="I207" s="127" t="s">
        <v>19141</v>
      </c>
    </row>
    <row r="208" spans="1:9" ht="28.5">
      <c r="A208" s="127" t="str">
        <f t="shared" si="8"/>
        <v>Smelter ListG4</v>
      </c>
      <c r="B208" s="127" t="s">
        <v>1389</v>
      </c>
      <c r="C208" s="127" t="s">
        <v>1371</v>
      </c>
      <c r="D208" s="127" t="s">
        <v>1366</v>
      </c>
      <c r="E208" s="245" t="s">
        <v>1367</v>
      </c>
      <c r="F208" s="246" t="s">
        <v>1368</v>
      </c>
      <c r="G208" s="127" t="s">
        <v>1468</v>
      </c>
      <c r="H208" s="297" t="s">
        <v>1370</v>
      </c>
      <c r="I208" s="127" t="s">
        <v>19124</v>
      </c>
    </row>
    <row r="209" spans="1:9" ht="28.5">
      <c r="A209" s="127" t="str">
        <f t="shared" si="8"/>
        <v>Smelter ListAH5</v>
      </c>
      <c r="B209" s="127" t="s">
        <v>1389</v>
      </c>
      <c r="C209" s="127" t="s">
        <v>1469</v>
      </c>
      <c r="D209" s="127" t="s">
        <v>25</v>
      </c>
      <c r="E209" s="245" t="s">
        <v>1275</v>
      </c>
      <c r="F209" s="246" t="s">
        <v>1276</v>
      </c>
      <c r="G209" s="127" t="s">
        <v>1277</v>
      </c>
      <c r="H209" s="297" t="s">
        <v>1278</v>
      </c>
      <c r="I209" s="127" t="s">
        <v>19107</v>
      </c>
    </row>
    <row r="210" spans="1:9" ht="28.5">
      <c r="A210" s="127" t="str">
        <f t="shared" si="8"/>
        <v>Smelter ListAH6</v>
      </c>
      <c r="B210" s="127" t="s">
        <v>1389</v>
      </c>
      <c r="C210" s="127" t="s">
        <v>1470</v>
      </c>
      <c r="D210" s="127" t="s">
        <v>22</v>
      </c>
      <c r="E210" s="245" t="s">
        <v>1280</v>
      </c>
      <c r="F210" s="246" t="s">
        <v>1281</v>
      </c>
      <c r="G210" s="127" t="s">
        <v>1282</v>
      </c>
      <c r="H210" s="297" t="s">
        <v>22</v>
      </c>
      <c r="I210" s="127" t="s">
        <v>19108</v>
      </c>
    </row>
    <row r="211" spans="1:9" ht="28.5">
      <c r="A211" s="127" t="str">
        <f t="shared" si="8"/>
        <v>Smelter ListAH7</v>
      </c>
      <c r="B211" s="127" t="s">
        <v>1389</v>
      </c>
      <c r="C211" s="127" t="s">
        <v>1471</v>
      </c>
      <c r="D211" s="127" t="s">
        <v>26</v>
      </c>
      <c r="E211" s="245" t="s">
        <v>1284</v>
      </c>
      <c r="F211" s="246" t="s">
        <v>1285</v>
      </c>
      <c r="G211" s="127" t="s">
        <v>1286</v>
      </c>
      <c r="H211" s="297" t="s">
        <v>1287</v>
      </c>
      <c r="I211" s="127" t="s">
        <v>19109</v>
      </c>
    </row>
    <row r="212" spans="1:9" ht="42.75">
      <c r="A212" s="127" t="str">
        <f t="shared" si="8"/>
        <v>CheckerA1</v>
      </c>
      <c r="B212" s="127" t="s">
        <v>1472</v>
      </c>
      <c r="C212" s="127" t="s">
        <v>381</v>
      </c>
      <c r="D212" s="127" t="s">
        <v>1473</v>
      </c>
      <c r="E212" s="245" t="s">
        <v>1474</v>
      </c>
      <c r="F212" s="246" t="s">
        <v>1475</v>
      </c>
      <c r="G212" s="127" t="s">
        <v>1476</v>
      </c>
      <c r="H212" s="297" t="s">
        <v>1477</v>
      </c>
      <c r="I212" s="127" t="s">
        <v>19142</v>
      </c>
    </row>
    <row r="213" spans="1:9">
      <c r="A213" s="127" t="str">
        <f t="shared" si="8"/>
        <v>CheckerD1</v>
      </c>
      <c r="B213" s="127" t="s">
        <v>1472</v>
      </c>
      <c r="C213" s="127" t="s">
        <v>1478</v>
      </c>
      <c r="D213" s="127" t="s">
        <v>1479</v>
      </c>
      <c r="E213" s="245" t="s">
        <v>1480</v>
      </c>
      <c r="F213" s="246" t="s">
        <v>1481</v>
      </c>
      <c r="G213" s="127" t="s">
        <v>1482</v>
      </c>
      <c r="H213" s="297" t="s">
        <v>1483</v>
      </c>
      <c r="I213" s="127" t="s">
        <v>19143</v>
      </c>
    </row>
    <row r="214" spans="1:9">
      <c r="A214" s="127" t="str">
        <f t="shared" si="8"/>
        <v>CheckerA3</v>
      </c>
      <c r="B214" s="127" t="s">
        <v>1472</v>
      </c>
      <c r="C214" s="127" t="s">
        <v>390</v>
      </c>
      <c r="D214" s="127" t="s">
        <v>1484</v>
      </c>
      <c r="E214" s="245" t="s">
        <v>1485</v>
      </c>
      <c r="F214" s="246" t="s">
        <v>1486</v>
      </c>
      <c r="G214" s="127" t="s">
        <v>1487</v>
      </c>
      <c r="H214" s="297" t="s">
        <v>1488</v>
      </c>
      <c r="I214" s="127" t="s">
        <v>19144</v>
      </c>
    </row>
    <row r="215" spans="1:9">
      <c r="A215" s="127" t="str">
        <f t="shared" si="8"/>
        <v>CheckerB3</v>
      </c>
      <c r="B215" s="127" t="s">
        <v>1472</v>
      </c>
      <c r="C215" s="127" t="s">
        <v>779</v>
      </c>
      <c r="D215" s="127" t="s">
        <v>1489</v>
      </c>
      <c r="E215" s="245" t="s">
        <v>1490</v>
      </c>
      <c r="F215" s="246" t="s">
        <v>1238</v>
      </c>
      <c r="G215" s="127" t="s">
        <v>1491</v>
      </c>
      <c r="H215" s="297" t="s">
        <v>1492</v>
      </c>
      <c r="I215" s="127" t="s">
        <v>19145</v>
      </c>
    </row>
    <row r="216" spans="1:9">
      <c r="A216" s="127" t="str">
        <f t="shared" si="8"/>
        <v>CheckerC3</v>
      </c>
      <c r="B216" s="127" t="s">
        <v>1472</v>
      </c>
      <c r="C216" s="127" t="s">
        <v>894</v>
      </c>
      <c r="D216" s="127" t="s">
        <v>1493</v>
      </c>
      <c r="E216" s="245" t="s">
        <v>1494</v>
      </c>
      <c r="F216" s="246" t="s">
        <v>1495</v>
      </c>
      <c r="G216" s="127" t="s">
        <v>1496</v>
      </c>
      <c r="H216" s="297" t="s">
        <v>1497</v>
      </c>
      <c r="I216" s="127" t="s">
        <v>19146</v>
      </c>
    </row>
    <row r="217" spans="1:9">
      <c r="A217" s="127" t="str">
        <f t="shared" si="8"/>
        <v>CheckerD3</v>
      </c>
      <c r="B217" s="127" t="s">
        <v>1472</v>
      </c>
      <c r="C217" s="127" t="s">
        <v>1498</v>
      </c>
      <c r="D217" s="127" t="s">
        <v>1499</v>
      </c>
      <c r="E217" s="245" t="s">
        <v>1500</v>
      </c>
      <c r="F217" s="246" t="s">
        <v>1501</v>
      </c>
      <c r="G217" s="127" t="s">
        <v>1502</v>
      </c>
      <c r="H217" s="297" t="s">
        <v>1503</v>
      </c>
      <c r="I217" s="127" t="s">
        <v>19147</v>
      </c>
    </row>
    <row r="218" spans="1:9" ht="32.25" customHeight="1">
      <c r="A218" s="127" t="s">
        <v>1504</v>
      </c>
      <c r="B218" s="127" t="s">
        <v>1472</v>
      </c>
      <c r="C218" s="127" t="s">
        <v>1505</v>
      </c>
      <c r="D218" s="127" t="s">
        <v>1506</v>
      </c>
      <c r="E218" s="245" t="s">
        <v>1507</v>
      </c>
      <c r="F218" s="246" t="s">
        <v>1508</v>
      </c>
      <c r="G218" s="127" t="s">
        <v>1509</v>
      </c>
      <c r="H218" s="297" t="s">
        <v>1510</v>
      </c>
      <c r="I218" s="127" t="s">
        <v>19148</v>
      </c>
    </row>
    <row r="219" spans="1:9" ht="32.25" customHeight="1">
      <c r="A219" s="127" t="str">
        <f t="shared" si="8"/>
        <v>CheckerB63</v>
      </c>
      <c r="B219" s="127" t="s">
        <v>1472</v>
      </c>
      <c r="C219" s="127" t="s">
        <v>1511</v>
      </c>
      <c r="D219" s="127" t="s">
        <v>1506</v>
      </c>
      <c r="E219" s="245" t="s">
        <v>1507</v>
      </c>
      <c r="F219" s="246" t="s">
        <v>1512</v>
      </c>
      <c r="G219" s="127" t="s">
        <v>1509</v>
      </c>
      <c r="H219" s="297" t="s">
        <v>1510</v>
      </c>
      <c r="I219" s="127" t="s">
        <v>19148</v>
      </c>
    </row>
    <row r="220" spans="1:9" ht="32.25" customHeight="1">
      <c r="A220" s="127" t="str">
        <f t="shared" si="8"/>
        <v>CheckerB64</v>
      </c>
      <c r="B220" s="127" t="s">
        <v>1472</v>
      </c>
      <c r="C220" s="127" t="s">
        <v>1513</v>
      </c>
      <c r="D220" s="127" t="s">
        <v>1506</v>
      </c>
      <c r="E220" s="245" t="s">
        <v>1507</v>
      </c>
      <c r="F220" s="246" t="s">
        <v>1512</v>
      </c>
      <c r="G220" s="127" t="s">
        <v>1509</v>
      </c>
      <c r="H220" s="297" t="s">
        <v>1510</v>
      </c>
      <c r="I220" s="127" t="s">
        <v>19148</v>
      </c>
    </row>
    <row r="221" spans="1:9" ht="32.25" customHeight="1">
      <c r="A221" s="127" t="str">
        <f t="shared" si="8"/>
        <v>CheckerB65</v>
      </c>
      <c r="B221" s="127" t="s">
        <v>1472</v>
      </c>
      <c r="C221" s="127" t="s">
        <v>1514</v>
      </c>
      <c r="D221" s="127" t="s">
        <v>1506</v>
      </c>
      <c r="E221" s="245" t="s">
        <v>1507</v>
      </c>
      <c r="F221" s="246" t="s">
        <v>1512</v>
      </c>
      <c r="G221" s="127" t="s">
        <v>1509</v>
      </c>
      <c r="H221" s="297" t="s">
        <v>1510</v>
      </c>
      <c r="I221" s="127" t="s">
        <v>19148</v>
      </c>
    </row>
    <row r="222" spans="1:9" ht="32.25" customHeight="1">
      <c r="A222" s="127" t="str">
        <f t="shared" si="8"/>
        <v>CheckerCOMP</v>
      </c>
      <c r="B222" s="127" t="s">
        <v>1472</v>
      </c>
      <c r="C222" s="127" t="s">
        <v>1515</v>
      </c>
      <c r="D222" s="127" t="s">
        <v>1516</v>
      </c>
      <c r="E222" s="245" t="s">
        <v>1517</v>
      </c>
      <c r="F222" s="246" t="s">
        <v>1518</v>
      </c>
      <c r="G222" s="127" t="s">
        <v>1519</v>
      </c>
      <c r="H222" s="297" t="s">
        <v>1520</v>
      </c>
      <c r="I222" s="127" t="s">
        <v>19149</v>
      </c>
    </row>
    <row r="223" spans="1:9" ht="28.5">
      <c r="A223" s="127" t="str">
        <f t="shared" si="8"/>
        <v>CheckerJ4</v>
      </c>
      <c r="B223" s="127" t="s">
        <v>1472</v>
      </c>
      <c r="C223" s="127" t="s">
        <v>1410</v>
      </c>
      <c r="D223" s="127" t="s">
        <v>1521</v>
      </c>
      <c r="E223" s="245" t="s">
        <v>1522</v>
      </c>
      <c r="F223" s="246" t="s">
        <v>1523</v>
      </c>
      <c r="G223" s="127" t="s">
        <v>1524</v>
      </c>
      <c r="H223" s="297" t="s">
        <v>1525</v>
      </c>
      <c r="I223" s="127" t="s">
        <v>19150</v>
      </c>
    </row>
    <row r="224" spans="1:9" ht="28.5">
      <c r="A224" s="127" t="str">
        <f t="shared" si="8"/>
        <v>CheckerJ5</v>
      </c>
      <c r="B224" s="127" t="s">
        <v>1472</v>
      </c>
      <c r="C224" s="127" t="s">
        <v>1526</v>
      </c>
      <c r="D224" s="127" t="s">
        <v>1527</v>
      </c>
      <c r="E224" s="245" t="s">
        <v>1528</v>
      </c>
      <c r="F224" s="246" t="s">
        <v>1529</v>
      </c>
      <c r="G224" s="127" t="s">
        <v>1530</v>
      </c>
      <c r="H224" s="297" t="s">
        <v>1531</v>
      </c>
      <c r="I224" s="127" t="s">
        <v>19151</v>
      </c>
    </row>
    <row r="225" spans="1:9" ht="28.5">
      <c r="A225" s="127" t="str">
        <f t="shared" si="8"/>
        <v>CheckerJ6</v>
      </c>
      <c r="B225" s="127" t="s">
        <v>1472</v>
      </c>
      <c r="C225" s="127" t="s">
        <v>1532</v>
      </c>
      <c r="D225" s="127" t="s">
        <v>1533</v>
      </c>
      <c r="E225" s="245" t="s">
        <v>1534</v>
      </c>
      <c r="F225" s="246" t="s">
        <v>1535</v>
      </c>
      <c r="G225" s="127" t="s">
        <v>1536</v>
      </c>
      <c r="H225" s="297" t="s">
        <v>1537</v>
      </c>
      <c r="I225" s="127" t="s">
        <v>19152</v>
      </c>
    </row>
    <row r="226" spans="1:9" ht="28.5">
      <c r="A226" s="127" t="str">
        <f t="shared" si="8"/>
        <v>CheckerJ7</v>
      </c>
      <c r="B226" s="127" t="s">
        <v>1472</v>
      </c>
      <c r="C226" s="127" t="s">
        <v>1538</v>
      </c>
      <c r="D226" s="127" t="s">
        <v>1539</v>
      </c>
      <c r="E226" s="245" t="s">
        <v>1540</v>
      </c>
      <c r="F226" s="246" t="s">
        <v>1541</v>
      </c>
      <c r="G226" s="127" t="s">
        <v>1542</v>
      </c>
      <c r="H226" s="297" t="s">
        <v>1543</v>
      </c>
      <c r="I226" s="127" t="s">
        <v>19153</v>
      </c>
    </row>
    <row r="227" spans="1:9" ht="28.5">
      <c r="A227" s="127" t="str">
        <f t="shared" si="8"/>
        <v>CheckerJ8</v>
      </c>
      <c r="B227" s="127" t="s">
        <v>1472</v>
      </c>
      <c r="C227" s="127" t="s">
        <v>1544</v>
      </c>
      <c r="D227" s="127" t="s">
        <v>1545</v>
      </c>
      <c r="E227" s="245" t="s">
        <v>1546</v>
      </c>
      <c r="F227" s="246" t="s">
        <v>1547</v>
      </c>
      <c r="G227" s="127" t="s">
        <v>1548</v>
      </c>
      <c r="H227" s="297" t="s">
        <v>1549</v>
      </c>
      <c r="I227" s="127" t="s">
        <v>19154</v>
      </c>
    </row>
    <row r="228" spans="1:9" ht="28.5">
      <c r="A228" s="127" t="str">
        <f t="shared" si="8"/>
        <v>CheckerJ9</v>
      </c>
      <c r="B228" s="127" t="s">
        <v>1472</v>
      </c>
      <c r="C228" s="127" t="s">
        <v>1550</v>
      </c>
      <c r="D228" s="127" t="s">
        <v>1551</v>
      </c>
      <c r="E228" s="245" t="s">
        <v>1552</v>
      </c>
      <c r="F228" s="246" t="s">
        <v>1553</v>
      </c>
      <c r="G228" s="127" t="s">
        <v>1554</v>
      </c>
      <c r="H228" s="297" t="s">
        <v>1555</v>
      </c>
      <c r="I228" s="127" t="s">
        <v>19155</v>
      </c>
    </row>
    <row r="229" spans="1:9" ht="42.75">
      <c r="A229" s="127" t="str">
        <f t="shared" si="8"/>
        <v>CheckerJ10</v>
      </c>
      <c r="B229" s="127" t="s">
        <v>1472</v>
      </c>
      <c r="C229" s="127" t="s">
        <v>1556</v>
      </c>
      <c r="D229" s="127" t="s">
        <v>1557</v>
      </c>
      <c r="E229" s="245" t="s">
        <v>1558</v>
      </c>
      <c r="F229" s="246" t="s">
        <v>1559</v>
      </c>
      <c r="G229" s="257" t="s">
        <v>1560</v>
      </c>
      <c r="H229" s="297" t="s">
        <v>1561</v>
      </c>
      <c r="I229" s="127" t="s">
        <v>19156</v>
      </c>
    </row>
    <row r="230" spans="1:9" ht="42.75">
      <c r="A230" s="127" t="str">
        <f t="shared" si="8"/>
        <v>CheckerJ11</v>
      </c>
      <c r="B230" s="127" t="s">
        <v>1472</v>
      </c>
      <c r="C230" s="127" t="s">
        <v>1562</v>
      </c>
      <c r="D230" s="127" t="s">
        <v>1563</v>
      </c>
      <c r="E230" s="245" t="s">
        <v>1564</v>
      </c>
      <c r="F230" s="246" t="s">
        <v>1565</v>
      </c>
      <c r="G230" s="257" t="s">
        <v>1566</v>
      </c>
      <c r="H230" s="297" t="s">
        <v>1567</v>
      </c>
      <c r="I230" s="127" t="s">
        <v>19157</v>
      </c>
    </row>
    <row r="231" spans="1:9" ht="42.75">
      <c r="A231" s="127" t="str">
        <f t="shared" si="8"/>
        <v>CheckerJ12</v>
      </c>
      <c r="B231" s="127" t="s">
        <v>1472</v>
      </c>
      <c r="C231" s="127" t="s">
        <v>1568</v>
      </c>
      <c r="D231" s="127" t="s">
        <v>1569</v>
      </c>
      <c r="E231" s="245" t="s">
        <v>1570</v>
      </c>
      <c r="F231" s="246" t="s">
        <v>1571</v>
      </c>
      <c r="G231" s="257" t="s">
        <v>1572</v>
      </c>
      <c r="H231" s="297" t="s">
        <v>1573</v>
      </c>
      <c r="I231" s="127" t="s">
        <v>19159</v>
      </c>
    </row>
    <row r="232" spans="1:9" ht="28.5">
      <c r="A232" s="127" t="str">
        <f t="shared" si="8"/>
        <v>CheckerJ13</v>
      </c>
      <c r="B232" s="127" t="s">
        <v>1472</v>
      </c>
      <c r="C232" s="127" t="s">
        <v>1574</v>
      </c>
      <c r="D232" s="127" t="s">
        <v>1575</v>
      </c>
      <c r="E232" s="245" t="s">
        <v>1576</v>
      </c>
      <c r="F232" s="246" t="s">
        <v>1577</v>
      </c>
      <c r="G232" s="127" t="s">
        <v>1578</v>
      </c>
      <c r="H232" s="297" t="s">
        <v>1579</v>
      </c>
      <c r="I232" s="127" t="s">
        <v>19158</v>
      </c>
    </row>
    <row r="233" spans="1:9" ht="30">
      <c r="A233" s="127" t="str">
        <f t="shared" si="8"/>
        <v>CheckerJ15</v>
      </c>
      <c r="B233" s="127" t="s">
        <v>1472</v>
      </c>
      <c r="C233" s="127" t="s">
        <v>1580</v>
      </c>
      <c r="D233" s="251" t="s">
        <v>1581</v>
      </c>
      <c r="E233" s="252" t="s">
        <v>1582</v>
      </c>
      <c r="F233" s="259" t="s">
        <v>1583</v>
      </c>
      <c r="G233" s="257" t="s">
        <v>1584</v>
      </c>
      <c r="H233" s="297" t="s">
        <v>1585</v>
      </c>
      <c r="I233" s="127" t="s">
        <v>19160</v>
      </c>
    </row>
    <row r="234" spans="1:9" ht="42.75">
      <c r="A234" s="127" t="str">
        <f t="shared" si="8"/>
        <v>CheckerJ16</v>
      </c>
      <c r="B234" s="127" t="s">
        <v>1472</v>
      </c>
      <c r="C234" s="127" t="s">
        <v>1586</v>
      </c>
      <c r="D234" s="251" t="s">
        <v>1587</v>
      </c>
      <c r="E234" s="252" t="s">
        <v>1588</v>
      </c>
      <c r="F234" s="259" t="s">
        <v>1589</v>
      </c>
      <c r="G234" s="258" t="s">
        <v>1590</v>
      </c>
      <c r="H234" s="297" t="s">
        <v>1591</v>
      </c>
      <c r="I234" s="127" t="s">
        <v>19161</v>
      </c>
    </row>
    <row r="235" spans="1:9">
      <c r="A235" s="127" t="str">
        <f t="shared" si="8"/>
        <v>CheckerJ17</v>
      </c>
      <c r="B235" s="127" t="s">
        <v>1472</v>
      </c>
      <c r="C235" s="127" t="s">
        <v>1592</v>
      </c>
      <c r="E235" s="249"/>
      <c r="G235"/>
      <c r="H235" s="297"/>
      <c r="I235" s="127"/>
    </row>
    <row r="236" spans="1:9">
      <c r="A236" s="127" t="str">
        <f t="shared" si="8"/>
        <v>CheckerJ18</v>
      </c>
      <c r="B236" s="127" t="s">
        <v>1472</v>
      </c>
      <c r="C236" s="127" t="s">
        <v>1593</v>
      </c>
      <c r="E236" s="249"/>
      <c r="G236"/>
      <c r="H236" s="297"/>
      <c r="I236" s="127"/>
    </row>
    <row r="237" spans="1:9" ht="57">
      <c r="A237" s="127" t="str">
        <f t="shared" si="8"/>
        <v>CheckerJ20</v>
      </c>
      <c r="B237" s="127" t="s">
        <v>1472</v>
      </c>
      <c r="C237" s="127" t="s">
        <v>1594</v>
      </c>
      <c r="D237" s="251" t="s">
        <v>1595</v>
      </c>
      <c r="E237" s="252" t="s">
        <v>1596</v>
      </c>
      <c r="F237" s="259" t="s">
        <v>1597</v>
      </c>
      <c r="G237" s="264" t="s">
        <v>1598</v>
      </c>
      <c r="H237" s="297" t="s">
        <v>1599</v>
      </c>
      <c r="I237" s="127" t="s">
        <v>19162</v>
      </c>
    </row>
    <row r="238" spans="1:9" ht="57">
      <c r="A238" s="127" t="str">
        <f t="shared" ref="A238:A276" si="9">B238&amp;C238</f>
        <v>CheckerJ21</v>
      </c>
      <c r="B238" s="127" t="s">
        <v>1472</v>
      </c>
      <c r="C238" s="127" t="s">
        <v>1600</v>
      </c>
      <c r="D238" s="251" t="s">
        <v>1601</v>
      </c>
      <c r="E238" s="252" t="s">
        <v>1602</v>
      </c>
      <c r="F238" s="260" t="s">
        <v>1603</v>
      </c>
      <c r="G238" s="264" t="s">
        <v>1604</v>
      </c>
      <c r="H238" s="297" t="s">
        <v>19163</v>
      </c>
      <c r="I238" s="127" t="s">
        <v>19164</v>
      </c>
    </row>
    <row r="239" spans="1:9">
      <c r="A239" s="127" t="str">
        <f t="shared" si="9"/>
        <v>CheckerJ22</v>
      </c>
      <c r="B239" s="127" t="s">
        <v>1472</v>
      </c>
      <c r="C239" s="127" t="s">
        <v>1605</v>
      </c>
      <c r="G239"/>
      <c r="H239" s="297"/>
      <c r="I239" s="127"/>
    </row>
    <row r="240" spans="1:9" ht="61.5" customHeight="1">
      <c r="A240" s="127" t="str">
        <f t="shared" si="9"/>
        <v>CheckerJ23</v>
      </c>
      <c r="B240" s="127" t="s">
        <v>1472</v>
      </c>
      <c r="C240" s="127" t="s">
        <v>1606</v>
      </c>
      <c r="D240" s="251" t="s">
        <v>1607</v>
      </c>
      <c r="E240" s="252" t="s">
        <v>1608</v>
      </c>
      <c r="F240" s="259" t="s">
        <v>1609</v>
      </c>
      <c r="G240" s="258" t="s">
        <v>1610</v>
      </c>
      <c r="H240" s="297" t="s">
        <v>1611</v>
      </c>
      <c r="I240" s="127" t="s">
        <v>19167</v>
      </c>
    </row>
    <row r="241" spans="1:9" ht="63.95" customHeight="1">
      <c r="A241" s="127" t="str">
        <f t="shared" si="9"/>
        <v>CheckerJ24</v>
      </c>
      <c r="B241" s="127" t="s">
        <v>1472</v>
      </c>
      <c r="C241" s="127" t="s">
        <v>1612</v>
      </c>
      <c r="D241" s="251" t="s">
        <v>1613</v>
      </c>
      <c r="E241" s="252" t="s">
        <v>1614</v>
      </c>
      <c r="F241" s="259" t="s">
        <v>1615</v>
      </c>
      <c r="G241" s="257" t="s">
        <v>1616</v>
      </c>
      <c r="H241" s="297" t="s">
        <v>1617</v>
      </c>
      <c r="I241" s="127" t="s">
        <v>19168</v>
      </c>
    </row>
    <row r="242" spans="1:9" ht="57">
      <c r="A242" s="127" t="str">
        <f t="shared" si="9"/>
        <v>CheckerJ28</v>
      </c>
      <c r="B242" s="127" t="s">
        <v>1472</v>
      </c>
      <c r="C242" s="127" t="s">
        <v>1618</v>
      </c>
      <c r="D242" s="251" t="s">
        <v>1619</v>
      </c>
      <c r="E242" s="252" t="s">
        <v>1620</v>
      </c>
      <c r="F242" s="259" t="s">
        <v>1621</v>
      </c>
      <c r="G242" s="257" t="s">
        <v>1622</v>
      </c>
      <c r="H242" s="297" t="s">
        <v>1623</v>
      </c>
      <c r="I242" s="127" t="s">
        <v>19165</v>
      </c>
    </row>
    <row r="243" spans="1:9" ht="57">
      <c r="A243" s="127" t="str">
        <f t="shared" si="9"/>
        <v>CheckerJ29</v>
      </c>
      <c r="B243" s="127" t="s">
        <v>1472</v>
      </c>
      <c r="C243" s="127" t="s">
        <v>1624</v>
      </c>
      <c r="D243" s="251" t="s">
        <v>1625</v>
      </c>
      <c r="E243" s="252" t="s">
        <v>1626</v>
      </c>
      <c r="F243" s="259" t="s">
        <v>1627</v>
      </c>
      <c r="G243" s="257" t="s">
        <v>1628</v>
      </c>
      <c r="H243" s="297" t="s">
        <v>1629</v>
      </c>
      <c r="I243" s="127" t="s">
        <v>19166</v>
      </c>
    </row>
    <row r="244" spans="1:9">
      <c r="A244" s="127" t="str">
        <f t="shared" si="9"/>
        <v>CheckerJ27</v>
      </c>
      <c r="B244" s="127" t="s">
        <v>1472</v>
      </c>
      <c r="C244" s="127" t="s">
        <v>1630</v>
      </c>
      <c r="G244"/>
      <c r="H244" s="297"/>
      <c r="I244" s="127"/>
    </row>
    <row r="245" spans="1:9">
      <c r="A245" s="127" t="str">
        <f t="shared" si="9"/>
        <v>CheckerJ28</v>
      </c>
      <c r="B245" s="127" t="s">
        <v>1472</v>
      </c>
      <c r="C245" s="127" t="s">
        <v>1618</v>
      </c>
      <c r="G245"/>
      <c r="H245" s="297"/>
      <c r="I245" s="127"/>
    </row>
    <row r="246" spans="1:9" ht="59.45" customHeight="1">
      <c r="A246" s="127" t="str">
        <f t="shared" si="9"/>
        <v>CheckerJ33</v>
      </c>
      <c r="B246" s="127" t="s">
        <v>1472</v>
      </c>
      <c r="C246" s="127" t="s">
        <v>1631</v>
      </c>
      <c r="D246" s="127" t="s">
        <v>1632</v>
      </c>
      <c r="E246" s="245" t="s">
        <v>1633</v>
      </c>
      <c r="F246" s="246" t="s">
        <v>1634</v>
      </c>
      <c r="G246" s="257" t="s">
        <v>1635</v>
      </c>
      <c r="H246" s="297" t="s">
        <v>1636</v>
      </c>
      <c r="I246" s="127" t="s">
        <v>19169</v>
      </c>
    </row>
    <row r="247" spans="1:9" ht="62.45" customHeight="1">
      <c r="A247" s="127" t="str">
        <f t="shared" si="9"/>
        <v>CheckerJ34</v>
      </c>
      <c r="B247" s="127" t="s">
        <v>1472</v>
      </c>
      <c r="C247" s="127" t="s">
        <v>1637</v>
      </c>
      <c r="D247" s="127" t="s">
        <v>1638</v>
      </c>
      <c r="E247" s="245" t="s">
        <v>1639</v>
      </c>
      <c r="F247" s="246" t="s">
        <v>1640</v>
      </c>
      <c r="G247" s="258" t="s">
        <v>1641</v>
      </c>
      <c r="H247" s="297" t="s">
        <v>1642</v>
      </c>
      <c r="I247" s="127" t="s">
        <v>19170</v>
      </c>
    </row>
    <row r="248" spans="1:9">
      <c r="A248" s="127" t="str">
        <f t="shared" si="9"/>
        <v>CheckerJ32</v>
      </c>
      <c r="B248" s="127" t="s">
        <v>1472</v>
      </c>
      <c r="C248" s="127" t="s">
        <v>1643</v>
      </c>
      <c r="G248"/>
      <c r="H248" s="297"/>
      <c r="I248" s="127"/>
    </row>
    <row r="249" spans="1:9">
      <c r="A249" s="127" t="str">
        <f t="shared" si="9"/>
        <v>CheckerJ33</v>
      </c>
      <c r="B249" s="127" t="s">
        <v>1472</v>
      </c>
      <c r="C249" s="127" t="s">
        <v>1631</v>
      </c>
      <c r="G249"/>
      <c r="H249" s="297"/>
      <c r="I249" s="127"/>
    </row>
    <row r="250" spans="1:9" ht="57">
      <c r="A250" s="127" t="str">
        <f t="shared" si="9"/>
        <v>CheckerJ38</v>
      </c>
      <c r="B250" s="127" t="s">
        <v>1472</v>
      </c>
      <c r="C250" s="127" t="s">
        <v>1644</v>
      </c>
      <c r="D250" s="127" t="s">
        <v>1645</v>
      </c>
      <c r="E250" s="245" t="s">
        <v>1646</v>
      </c>
      <c r="F250" s="246" t="s">
        <v>1647</v>
      </c>
      <c r="G250" s="257" t="s">
        <v>1648</v>
      </c>
      <c r="H250" s="297" t="s">
        <v>1649</v>
      </c>
      <c r="I250" s="127" t="s">
        <v>19171</v>
      </c>
    </row>
    <row r="251" spans="1:9" ht="57">
      <c r="A251" s="127" t="str">
        <f t="shared" si="9"/>
        <v>CheckerJ39</v>
      </c>
      <c r="B251" s="127" t="s">
        <v>1472</v>
      </c>
      <c r="C251" s="127" t="s">
        <v>1650</v>
      </c>
      <c r="D251" s="127" t="s">
        <v>1651</v>
      </c>
      <c r="E251" s="245" t="s">
        <v>1652</v>
      </c>
      <c r="F251" s="246" t="s">
        <v>1653</v>
      </c>
      <c r="G251" s="257" t="s">
        <v>1654</v>
      </c>
      <c r="H251" s="297" t="s">
        <v>1655</v>
      </c>
      <c r="I251" s="127" t="s">
        <v>19172</v>
      </c>
    </row>
    <row r="252" spans="1:9">
      <c r="A252" s="127" t="str">
        <f t="shared" si="9"/>
        <v>CheckerJ37</v>
      </c>
      <c r="B252" s="127" t="s">
        <v>1472</v>
      </c>
      <c r="C252" s="127" t="s">
        <v>1656</v>
      </c>
      <c r="G252"/>
      <c r="H252" s="297"/>
    </row>
    <row r="253" spans="1:9">
      <c r="A253" s="127" t="str">
        <f t="shared" si="9"/>
        <v>CheckerJ38</v>
      </c>
      <c r="B253" s="127" t="s">
        <v>1472</v>
      </c>
      <c r="C253" s="127" t="s">
        <v>1644</v>
      </c>
      <c r="G253"/>
      <c r="H253" s="297"/>
    </row>
    <row r="254" spans="1:9" ht="42.75">
      <c r="A254" s="127" t="str">
        <f t="shared" si="9"/>
        <v>CheckerJ43</v>
      </c>
      <c r="B254" s="127" t="s">
        <v>1472</v>
      </c>
      <c r="C254" s="127" t="s">
        <v>1657</v>
      </c>
      <c r="D254" s="251" t="s">
        <v>1658</v>
      </c>
      <c r="E254" s="252" t="s">
        <v>1659</v>
      </c>
      <c r="F254" s="259" t="s">
        <v>1660</v>
      </c>
      <c r="G254" s="264" t="s">
        <v>1661</v>
      </c>
      <c r="H254" s="297" t="s">
        <v>1662</v>
      </c>
      <c r="I254" s="127" t="s">
        <v>19174</v>
      </c>
    </row>
    <row r="255" spans="1:9" ht="42.75">
      <c r="A255" s="127" t="str">
        <f t="shared" si="9"/>
        <v>CheckerJ44</v>
      </c>
      <c r="B255" s="127" t="s">
        <v>1472</v>
      </c>
      <c r="C255" s="127" t="s">
        <v>1663</v>
      </c>
      <c r="D255" s="251" t="s">
        <v>1664</v>
      </c>
      <c r="E255" s="252" t="s">
        <v>1665</v>
      </c>
      <c r="F255" s="259" t="s">
        <v>1666</v>
      </c>
      <c r="G255" s="264" t="s">
        <v>1667</v>
      </c>
      <c r="H255" s="297" t="s">
        <v>1668</v>
      </c>
      <c r="I255" s="127" t="s">
        <v>19173</v>
      </c>
    </row>
    <row r="256" spans="1:9" ht="80.45" customHeight="1">
      <c r="A256" s="127" t="str">
        <f t="shared" si="9"/>
        <v>CheckerJ52</v>
      </c>
      <c r="B256" s="127" t="s">
        <v>1472</v>
      </c>
      <c r="C256" s="127" t="s">
        <v>1709</v>
      </c>
      <c r="D256" s="251" t="s">
        <v>1670</v>
      </c>
      <c r="E256" s="252" t="s">
        <v>1671</v>
      </c>
      <c r="F256" s="259" t="s">
        <v>1672</v>
      </c>
      <c r="G256" s="257" t="s">
        <v>1673</v>
      </c>
      <c r="H256" s="297" t="s">
        <v>1674</v>
      </c>
      <c r="I256" s="127" t="s">
        <v>19175</v>
      </c>
    </row>
    <row r="257" spans="1:9" ht="80.45" customHeight="1">
      <c r="A257" s="127" t="str">
        <f t="shared" ref="A257" si="10">B257&amp;C257</f>
        <v>CheckerJ53</v>
      </c>
      <c r="B257" s="127" t="s">
        <v>1472</v>
      </c>
      <c r="C257" s="127" t="s">
        <v>1669</v>
      </c>
      <c r="D257" s="251" t="s">
        <v>1676</v>
      </c>
      <c r="E257" s="252" t="s">
        <v>1677</v>
      </c>
      <c r="F257" s="259" t="s">
        <v>1678</v>
      </c>
      <c r="G257" s="257" t="s">
        <v>1679</v>
      </c>
      <c r="H257" s="297" t="s">
        <v>1680</v>
      </c>
      <c r="I257" s="127" t="s">
        <v>19176</v>
      </c>
    </row>
    <row r="258" spans="1:9" ht="57">
      <c r="A258" s="127" t="str">
        <f t="shared" si="9"/>
        <v>CheckerJ49</v>
      </c>
      <c r="B258" s="127" t="s">
        <v>1472</v>
      </c>
      <c r="C258" s="127" t="s">
        <v>1698</v>
      </c>
      <c r="D258" s="251" t="s">
        <v>1682</v>
      </c>
      <c r="E258" s="252" t="s">
        <v>1683</v>
      </c>
      <c r="F258" s="259" t="s">
        <v>1684</v>
      </c>
      <c r="G258" s="282" t="s">
        <v>1685</v>
      </c>
      <c r="H258" s="297" t="s">
        <v>1686</v>
      </c>
      <c r="I258" s="127" t="s">
        <v>19177</v>
      </c>
    </row>
    <row r="259" spans="1:9" ht="57">
      <c r="A259" s="127" t="str">
        <f t="shared" si="9"/>
        <v>CheckerJ48</v>
      </c>
      <c r="B259" s="127" t="s">
        <v>1472</v>
      </c>
      <c r="C259" s="127" t="s">
        <v>1687</v>
      </c>
      <c r="D259" s="127" t="s">
        <v>1688</v>
      </c>
      <c r="E259" s="249" t="s">
        <v>1689</v>
      </c>
      <c r="F259" s="246" t="s">
        <v>1690</v>
      </c>
      <c r="G259" s="247" t="s">
        <v>1691</v>
      </c>
      <c r="H259" s="297" t="s">
        <v>1692</v>
      </c>
      <c r="I259" s="127" t="s">
        <v>19178</v>
      </c>
    </row>
    <row r="260" spans="1:9" ht="57">
      <c r="A260" s="127" t="str">
        <f>B260&amp;C260</f>
        <v>CheckerJ50</v>
      </c>
      <c r="B260" s="127" t="s">
        <v>1472</v>
      </c>
      <c r="C260" s="127" t="s">
        <v>1681</v>
      </c>
      <c r="D260" s="127" t="s">
        <v>1693</v>
      </c>
      <c r="E260" s="249" t="s">
        <v>1694</v>
      </c>
      <c r="F260" s="283" t="s">
        <v>1695</v>
      </c>
      <c r="G260" s="254" t="s">
        <v>1696</v>
      </c>
      <c r="H260" s="297" t="s">
        <v>1697</v>
      </c>
      <c r="I260" s="127" t="s">
        <v>19179</v>
      </c>
    </row>
    <row r="261" spans="1:9" ht="42.75">
      <c r="A261" s="127" t="str">
        <f t="shared" si="9"/>
        <v>CheckerJ54</v>
      </c>
      <c r="B261" s="127" t="s">
        <v>1472</v>
      </c>
      <c r="C261" s="127" t="s">
        <v>1675</v>
      </c>
      <c r="D261" s="251" t="s">
        <v>12675</v>
      </c>
      <c r="E261" s="252" t="s">
        <v>12676</v>
      </c>
      <c r="F261" s="259" t="s">
        <v>12677</v>
      </c>
      <c r="G261" s="282" t="s">
        <v>12678</v>
      </c>
      <c r="H261" s="297" t="s">
        <v>12679</v>
      </c>
      <c r="I261" s="127" t="s">
        <v>19180</v>
      </c>
    </row>
    <row r="262" spans="1:9" ht="42.75" hidden="1">
      <c r="A262" s="127" t="str">
        <f t="shared" si="9"/>
        <v>Checker</v>
      </c>
      <c r="B262" s="127" t="s">
        <v>1472</v>
      </c>
      <c r="D262" s="127" t="s">
        <v>1699</v>
      </c>
      <c r="E262" s="245" t="s">
        <v>1700</v>
      </c>
      <c r="F262" s="246" t="s">
        <v>1701</v>
      </c>
      <c r="G262" s="127" t="s">
        <v>1702</v>
      </c>
      <c r="H262" s="297" t="s">
        <v>1703</v>
      </c>
    </row>
    <row r="263" spans="1:9" ht="71.25" hidden="1">
      <c r="A263" s="127" t="str">
        <f t="shared" si="9"/>
        <v>Checker</v>
      </c>
      <c r="B263" s="127" t="s">
        <v>1472</v>
      </c>
      <c r="D263" s="127" t="s">
        <v>1704</v>
      </c>
      <c r="E263" s="245" t="s">
        <v>1705</v>
      </c>
      <c r="F263" s="246" t="s">
        <v>1706</v>
      </c>
      <c r="G263" s="127" t="s">
        <v>1707</v>
      </c>
      <c r="H263" s="297" t="s">
        <v>1708</v>
      </c>
    </row>
    <row r="264" spans="1:9" hidden="1">
      <c r="A264" s="127" t="str">
        <f t="shared" si="9"/>
        <v>CheckerJ52</v>
      </c>
      <c r="B264" s="127" t="s">
        <v>1472</v>
      </c>
      <c r="C264" s="127" t="s">
        <v>1709</v>
      </c>
      <c r="D264" s="189"/>
      <c r="E264" s="284"/>
      <c r="G264"/>
      <c r="H264" s="297"/>
    </row>
    <row r="265" spans="1:9" ht="42.75">
      <c r="A265" s="127" t="str">
        <f t="shared" si="9"/>
        <v>CheckerJ55</v>
      </c>
      <c r="B265" s="127" t="s">
        <v>1472</v>
      </c>
      <c r="C265" s="127" t="s">
        <v>12674</v>
      </c>
      <c r="D265" s="127" t="s">
        <v>12680</v>
      </c>
      <c r="E265" s="249" t="s">
        <v>12681</v>
      </c>
      <c r="F265" s="246" t="s">
        <v>12682</v>
      </c>
      <c r="G265" s="254" t="s">
        <v>12683</v>
      </c>
      <c r="H265" s="297" t="s">
        <v>12684</v>
      </c>
      <c r="I265" s="127" t="s">
        <v>19181</v>
      </c>
    </row>
    <row r="266" spans="1:9" ht="42.6" customHeight="1">
      <c r="A266" s="127" t="str">
        <f t="shared" si="9"/>
        <v>CheckerJ57</v>
      </c>
      <c r="B266" s="127" t="s">
        <v>1472</v>
      </c>
      <c r="C266" s="127" t="s">
        <v>12728</v>
      </c>
      <c r="D266" s="127" t="s">
        <v>12689</v>
      </c>
      <c r="E266" s="245" t="s">
        <v>12685</v>
      </c>
      <c r="F266" s="246" t="s">
        <v>12686</v>
      </c>
      <c r="G266" s="127" t="s">
        <v>12687</v>
      </c>
      <c r="H266" s="297" t="s">
        <v>12688</v>
      </c>
      <c r="I266" s="127" t="s">
        <v>19187</v>
      </c>
    </row>
    <row r="267" spans="1:9" ht="42.75">
      <c r="A267" s="127" t="str">
        <f t="shared" si="9"/>
        <v>CheckerJ58</v>
      </c>
      <c r="B267" s="127" t="s">
        <v>1472</v>
      </c>
      <c r="C267" s="127" t="s">
        <v>1710</v>
      </c>
      <c r="D267" s="127" t="s">
        <v>12690</v>
      </c>
      <c r="E267" s="245" t="s">
        <v>12691</v>
      </c>
      <c r="F267" s="246" t="s">
        <v>12692</v>
      </c>
      <c r="G267" s="127" t="s">
        <v>12693</v>
      </c>
      <c r="H267" s="297" t="s">
        <v>12694</v>
      </c>
      <c r="I267" s="127" t="s">
        <v>19188</v>
      </c>
    </row>
    <row r="268" spans="1:9" ht="60" customHeight="1">
      <c r="A268" s="127" t="str">
        <f t="shared" si="9"/>
        <v>Checker</v>
      </c>
      <c r="B268" s="127" t="s">
        <v>1472</v>
      </c>
      <c r="D268" s="127" t="s">
        <v>1711</v>
      </c>
      <c r="E268" s="285" t="s">
        <v>1712</v>
      </c>
      <c r="F268" s="246" t="s">
        <v>1713</v>
      </c>
      <c r="G268" s="127" t="s">
        <v>1714</v>
      </c>
      <c r="H268" s="297" t="s">
        <v>1715</v>
      </c>
      <c r="I268" s="127" t="s">
        <v>19186</v>
      </c>
    </row>
    <row r="269" spans="1:9" ht="42.75">
      <c r="A269" s="127" t="str">
        <f t="shared" si="9"/>
        <v>CheckerJ60</v>
      </c>
      <c r="B269" s="127" t="s">
        <v>1472</v>
      </c>
      <c r="C269" s="127" t="s">
        <v>12729</v>
      </c>
      <c r="D269" s="127" t="s">
        <v>1717</v>
      </c>
      <c r="E269" s="249" t="s">
        <v>1718</v>
      </c>
      <c r="F269" s="246" t="s">
        <v>1719</v>
      </c>
      <c r="G269" s="254" t="s">
        <v>1720</v>
      </c>
      <c r="H269" s="297" t="s">
        <v>1721</v>
      </c>
      <c r="I269" s="127" t="s">
        <v>19190</v>
      </c>
    </row>
    <row r="270" spans="1:9" hidden="1">
      <c r="A270" s="127" t="str">
        <f t="shared" si="9"/>
        <v>CheckerJ58</v>
      </c>
      <c r="B270" s="127" t="s">
        <v>1472</v>
      </c>
      <c r="C270" s="127" t="s">
        <v>1710</v>
      </c>
      <c r="G270"/>
      <c r="H270" s="297"/>
      <c r="I270" s="189" t="s">
        <v>19189</v>
      </c>
    </row>
    <row r="271" spans="1:9" hidden="1">
      <c r="A271" s="127" t="str">
        <f t="shared" si="9"/>
        <v>CheckerJ59</v>
      </c>
      <c r="B271" s="127" t="s">
        <v>1472</v>
      </c>
      <c r="C271" s="127" t="s">
        <v>1716</v>
      </c>
      <c r="G271"/>
      <c r="H271" s="297"/>
    </row>
    <row r="272" spans="1:9" ht="42.75">
      <c r="A272" s="127" t="str">
        <f t="shared" si="9"/>
        <v>CheckerJ61</v>
      </c>
      <c r="B272" s="127" t="s">
        <v>1472</v>
      </c>
      <c r="C272" s="127" t="s">
        <v>1727</v>
      </c>
      <c r="D272" s="127" t="s">
        <v>1722</v>
      </c>
      <c r="E272" s="249" t="s">
        <v>1723</v>
      </c>
      <c r="F272" s="246" t="s">
        <v>1724</v>
      </c>
      <c r="G272" s="254" t="s">
        <v>1725</v>
      </c>
      <c r="H272" s="297" t="s">
        <v>1726</v>
      </c>
      <c r="I272" s="127" t="s">
        <v>19191</v>
      </c>
    </row>
    <row r="273" spans="1:9">
      <c r="A273" s="127" t="str">
        <f t="shared" si="9"/>
        <v>Checker</v>
      </c>
      <c r="B273" s="127" t="s">
        <v>1472</v>
      </c>
      <c r="D273" s="127" t="s">
        <v>1728</v>
      </c>
      <c r="E273" s="245" t="s">
        <v>1729</v>
      </c>
      <c r="F273" s="286" t="s">
        <v>1730</v>
      </c>
      <c r="G273" s="127" t="s">
        <v>1731</v>
      </c>
      <c r="H273" s="297" t="s">
        <v>1732</v>
      </c>
    </row>
    <row r="274" spans="1:9">
      <c r="A274" s="127" t="str">
        <f t="shared" si="9"/>
        <v>Checker</v>
      </c>
      <c r="B274" s="127" t="s">
        <v>1472</v>
      </c>
      <c r="D274" s="127" t="s">
        <v>1728</v>
      </c>
      <c r="E274" s="245" t="s">
        <v>1729</v>
      </c>
      <c r="F274" s="286" t="s">
        <v>1730</v>
      </c>
      <c r="G274" s="127" t="s">
        <v>1731</v>
      </c>
      <c r="H274" s="297" t="s">
        <v>1732</v>
      </c>
    </row>
    <row r="275" spans="1:9">
      <c r="A275" s="127" t="str">
        <f t="shared" si="9"/>
        <v>Checker</v>
      </c>
      <c r="B275" s="127" t="s">
        <v>1472</v>
      </c>
      <c r="F275" s="286"/>
      <c r="G275"/>
      <c r="H275" s="297"/>
    </row>
    <row r="276" spans="1:9">
      <c r="A276" s="127" t="str">
        <f t="shared" si="9"/>
        <v>Checker</v>
      </c>
      <c r="B276" s="127" t="s">
        <v>1472</v>
      </c>
      <c r="F276" s="286"/>
      <c r="G276"/>
      <c r="H276" s="297"/>
    </row>
    <row r="277" spans="1:9" ht="60.95" customHeight="1">
      <c r="A277" s="127" t="str">
        <f t="shared" ref="A277:A282" si="11">B277&amp;C277</f>
        <v>CheckerL57</v>
      </c>
      <c r="B277" s="127" t="s">
        <v>1472</v>
      </c>
      <c r="C277" s="127" t="s">
        <v>1733</v>
      </c>
      <c r="D277" s="127" t="s">
        <v>1734</v>
      </c>
      <c r="E277" s="245" t="s">
        <v>1729</v>
      </c>
      <c r="F277" s="287" t="s">
        <v>1730</v>
      </c>
      <c r="G277" s="127" t="s">
        <v>1735</v>
      </c>
      <c r="H277" s="297" t="s">
        <v>1736</v>
      </c>
      <c r="I277" s="127" t="s">
        <v>19192</v>
      </c>
    </row>
    <row r="278" spans="1:9" ht="42.75">
      <c r="A278" s="127" t="str">
        <f t="shared" si="11"/>
        <v>Product ListA1</v>
      </c>
      <c r="B278" s="127" t="s">
        <v>58</v>
      </c>
      <c r="C278" s="127" t="s">
        <v>381</v>
      </c>
      <c r="D278" s="145" t="s">
        <v>1737</v>
      </c>
      <c r="E278" s="288" t="s">
        <v>1738</v>
      </c>
      <c r="F278" s="289" t="s">
        <v>1739</v>
      </c>
      <c r="G278" s="290" t="s">
        <v>1740</v>
      </c>
      <c r="H278" s="297" t="s">
        <v>1741</v>
      </c>
      <c r="I278" s="314" t="s">
        <v>19200</v>
      </c>
    </row>
    <row r="279" spans="1:9">
      <c r="A279" s="127" t="str">
        <f t="shared" si="11"/>
        <v>Product ListB5</v>
      </c>
      <c r="B279" s="127" t="s">
        <v>58</v>
      </c>
      <c r="C279" s="127" t="s">
        <v>791</v>
      </c>
      <c r="D279" s="145" t="s">
        <v>1742</v>
      </c>
      <c r="E279" s="288" t="s">
        <v>1743</v>
      </c>
      <c r="F279" s="246" t="s">
        <v>1744</v>
      </c>
      <c r="G279" s="145" t="s">
        <v>1745</v>
      </c>
      <c r="H279" s="297" t="s">
        <v>1746</v>
      </c>
      <c r="I279" s="315" t="s">
        <v>19193</v>
      </c>
    </row>
    <row r="280" spans="1:9">
      <c r="A280" s="127" t="str">
        <f t="shared" si="11"/>
        <v>Product ListC5</v>
      </c>
      <c r="B280" s="127" t="s">
        <v>58</v>
      </c>
      <c r="C280" s="127" t="s">
        <v>906</v>
      </c>
      <c r="D280" s="145" t="s">
        <v>1747</v>
      </c>
      <c r="E280" s="288" t="s">
        <v>1748</v>
      </c>
      <c r="F280" s="246" t="s">
        <v>1749</v>
      </c>
      <c r="G280" s="145" t="s">
        <v>1750</v>
      </c>
      <c r="H280" s="297" t="s">
        <v>1751</v>
      </c>
      <c r="I280" s="315" t="s">
        <v>19194</v>
      </c>
    </row>
    <row r="281" spans="1:9">
      <c r="A281" s="127" t="str">
        <f t="shared" si="11"/>
        <v>Product ListD5</v>
      </c>
      <c r="B281" s="127" t="s">
        <v>58</v>
      </c>
      <c r="C281" s="127" t="s">
        <v>1752</v>
      </c>
      <c r="D281" s="145" t="s">
        <v>1247</v>
      </c>
      <c r="E281" s="288" t="s">
        <v>1494</v>
      </c>
      <c r="F281" s="246" t="s">
        <v>1249</v>
      </c>
      <c r="G281" s="145" t="s">
        <v>1250</v>
      </c>
      <c r="H281" s="297" t="s">
        <v>1251</v>
      </c>
      <c r="I281" s="315" t="s">
        <v>19104</v>
      </c>
    </row>
    <row r="282" spans="1:9" ht="28.5">
      <c r="A282" s="127" t="str">
        <f t="shared" si="11"/>
        <v>GeneralCpy</v>
      </c>
      <c r="B282" s="127" t="s">
        <v>1753</v>
      </c>
      <c r="C282" s="127" t="s">
        <v>1754</v>
      </c>
      <c r="D282" s="127" t="s">
        <v>12828</v>
      </c>
      <c r="E282" s="245" t="s">
        <v>19182</v>
      </c>
      <c r="F282" s="246" t="s">
        <v>19183</v>
      </c>
      <c r="G282" s="127" t="s">
        <v>19184</v>
      </c>
      <c r="H282" s="297" t="s">
        <v>19185</v>
      </c>
      <c r="I282" s="127" t="s">
        <v>12828</v>
      </c>
    </row>
    <row r="283" spans="1:9">
      <c r="A283" s="127" t="s">
        <v>1755</v>
      </c>
      <c r="B283" s="127" t="s">
        <v>1753</v>
      </c>
      <c r="G283"/>
      <c r="H283" s="297"/>
    </row>
    <row r="284" spans="1:9">
      <c r="G284"/>
    </row>
    <row r="285" spans="1:9" ht="85.5">
      <c r="A285" s="127" t="s">
        <v>1247</v>
      </c>
      <c r="D285" s="127" t="s">
        <v>1756</v>
      </c>
      <c r="E285" s="245" t="s">
        <v>1757</v>
      </c>
      <c r="F285" s="246" t="s">
        <v>1758</v>
      </c>
      <c r="G285" s="127" t="s">
        <v>1759</v>
      </c>
      <c r="H285" s="144" t="s">
        <v>1760</v>
      </c>
    </row>
    <row r="286" spans="1:9">
      <c r="A286" s="127" t="s">
        <v>1247</v>
      </c>
      <c r="D286" s="127" t="s">
        <v>1761</v>
      </c>
      <c r="E286" s="245" t="s">
        <v>1762</v>
      </c>
      <c r="F286" s="246" t="s">
        <v>1763</v>
      </c>
      <c r="G286" s="128" t="s">
        <v>1764</v>
      </c>
      <c r="H286" s="297" t="s">
        <v>1765</v>
      </c>
    </row>
    <row r="287" spans="1:9" ht="28.5">
      <c r="A287" s="127" t="s">
        <v>1247</v>
      </c>
      <c r="D287" s="127" t="s">
        <v>1766</v>
      </c>
      <c r="E287" s="245" t="s">
        <v>1767</v>
      </c>
      <c r="F287" s="246" t="s">
        <v>1768</v>
      </c>
      <c r="G287" s="128" t="s">
        <v>1769</v>
      </c>
      <c r="H287" s="297" t="s">
        <v>1770</v>
      </c>
    </row>
    <row r="288" spans="1:9" ht="71.25">
      <c r="A288" s="127" t="s">
        <v>1247</v>
      </c>
      <c r="D288" s="127" t="s">
        <v>1771</v>
      </c>
      <c r="E288" s="245" t="s">
        <v>1772</v>
      </c>
      <c r="F288" s="246" t="s">
        <v>1773</v>
      </c>
      <c r="G288" s="128" t="s">
        <v>1774</v>
      </c>
      <c r="H288" s="297" t="s">
        <v>1775</v>
      </c>
    </row>
    <row r="289" spans="1:8" ht="28.5">
      <c r="A289" s="127" t="s">
        <v>1247</v>
      </c>
      <c r="D289" s="127" t="s">
        <v>1776</v>
      </c>
      <c r="E289" s="245" t="s">
        <v>1777</v>
      </c>
      <c r="F289" s="246" t="s">
        <v>1778</v>
      </c>
      <c r="G289" s="128" t="s">
        <v>1779</v>
      </c>
      <c r="H289" s="297" t="s">
        <v>1780</v>
      </c>
    </row>
    <row r="290" spans="1:8" ht="28.5">
      <c r="A290" s="127" t="s">
        <v>1247</v>
      </c>
      <c r="D290" s="127" t="s">
        <v>1781</v>
      </c>
      <c r="E290" s="245" t="s">
        <v>1782</v>
      </c>
      <c r="F290" s="246" t="s">
        <v>1783</v>
      </c>
      <c r="G290" s="128" t="s">
        <v>1784</v>
      </c>
      <c r="H290" s="297" t="s">
        <v>1785</v>
      </c>
    </row>
    <row r="291" spans="1:8" ht="71.25">
      <c r="A291" s="127" t="s">
        <v>1247</v>
      </c>
      <c r="D291" s="127" t="s">
        <v>1786</v>
      </c>
      <c r="E291" s="245" t="s">
        <v>1787</v>
      </c>
      <c r="F291" s="246" t="s">
        <v>1788</v>
      </c>
      <c r="G291" s="128" t="s">
        <v>1789</v>
      </c>
      <c r="H291" s="297" t="s">
        <v>1790</v>
      </c>
    </row>
  </sheetData>
  <autoFilter ref="A1:I283" xr:uid="{00000000-0009-0000-0000-000008000000}"/>
  <customSheetViews>
    <customSheetView guid="{C59130F4-2E03-5E48-94CE-6E4A0484DB9E}" showAutoFilter="1">
      <selection activeCell="E4" sqref="E4"/>
      <pageMargins left="0" right="0" top="0" bottom="0" header="0" footer="0"/>
      <pageSetup paperSize="9" orientation="portrait"/>
      <headerFooter alignWithMargins="0"/>
      <autoFilter ref="B1:N1" xr:uid="{B32C7E42-0A51-4748-8115-1447FD129F83}"/>
    </customSheetView>
    <customSheetView guid="{4BDF1A28-30D5-449D-B20E-D6C97EF9FAE1}" showAutoFilter="1">
      <selection activeCell="C174" sqref="C174"/>
      <pageMargins left="0" right="0" top="0" bottom="0" header="0" footer="0"/>
      <pageSetup paperSize="9" orientation="portrait"/>
      <autoFilter ref="B1:N1" xr:uid="{B3D06A2F-C738-4A73-A045-52EA062B1983}"/>
    </customSheetView>
  </customSheetViews>
  <phoneticPr fontId="84"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11</vt:i4>
      </vt:variant>
      <vt:variant>
        <vt:lpstr>Namngivna områden</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SL</vt:lpstr>
      <vt:lpstr>SmelterIdetifiedForMetal</vt:lpstr>
      <vt:lpstr>SorP</vt:lpstr>
      <vt:lpstr>Declaration!Utskriftsområde</vt:lpstr>
      <vt:lpstr>Declaration!Utskriftsrubriker</vt:lpstr>
      <vt:lpstr>'Product List'!Utskriftsrubriker</vt:lpstr>
      <vt:lpstr>'Smelter List'!Utskriftsrubriker</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Ottosson, Lars</cp:lastModifiedBy>
  <cp:revision/>
  <dcterms:created xsi:type="dcterms:W3CDTF">2010-06-21T21:00:23Z</dcterms:created>
  <dcterms:modified xsi:type="dcterms:W3CDTF">2024-07-01T11:45:21Z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